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ports\MF\AMFI\Half Yearly Unaudited Financials and Portfolio Statement\2019\March 2019\Haly Yearly Portfolio\"/>
    </mc:Choice>
  </mc:AlternateContent>
  <bookViews>
    <workbookView xWindow="0" yWindow="0" windowWidth="19200" windowHeight="10995" firstSheet="1" activeTab="10"/>
  </bookViews>
  <sheets>
    <sheet name="YO01" sheetId="1" r:id="rId1"/>
    <sheet name="YO02" sheetId="2" r:id="rId2"/>
    <sheet name="YO03" sheetId="3" r:id="rId3"/>
    <sheet name="YO05" sheetId="4" r:id="rId4"/>
    <sheet name="YO06" sheetId="5" r:id="rId5"/>
    <sheet name="YO07" sheetId="6" r:id="rId6"/>
    <sheet name="YO08" sheetId="7" r:id="rId7"/>
    <sheet name="YO09" sheetId="8" r:id="rId8"/>
    <sheet name="YO10" sheetId="9" r:id="rId9"/>
    <sheet name="YO12" sheetId="10" r:id="rId10"/>
    <sheet name="YO13" sheetId="11" r:id="rId11"/>
    <sheet name="YO15" sheetId="12" r:id="rId12"/>
  </sheets>
  <definedNames>
    <definedName name="_xlnm._FilterDatabase" localSheetId="1" hidden="1">'YO02'!$A$9:$J$9</definedName>
    <definedName name="_xlnm._FilterDatabase" localSheetId="2" hidden="1">'YO03'!$A$9:$K$115</definedName>
    <definedName name="_xlnm.Print_Area" localSheetId="0">'YO01'!$C$1:$I$100</definedName>
    <definedName name="_xlnm.Print_Area" localSheetId="1">'YO02'!$C$1:$I$150</definedName>
    <definedName name="_xlnm.Print_Area" localSheetId="2">'YO03'!$C$1:$I$157</definedName>
    <definedName name="_xlnm.Print_Area" localSheetId="3">'YO05'!$A$1:$I$86</definedName>
    <definedName name="_xlnm.Print_Area" localSheetId="4">'YO06'!$A$1:$H$88</definedName>
    <definedName name="_xlnm.Print_Area" localSheetId="5">'YO07'!$A$1:$I$88</definedName>
    <definedName name="_xlnm.Print_Area" localSheetId="6">'YO08'!$A$1:$I$90</definedName>
    <definedName name="_xlnm.Print_Area" localSheetId="7">'YO09'!$A$1:$I$97</definedName>
    <definedName name="_xlnm.Print_Area" localSheetId="8">'YO10'!$A$1:$I$176</definedName>
    <definedName name="_xlnm.Print_Area" localSheetId="9">'YO12'!$A$1:$I$97</definedName>
    <definedName name="_xlnm.Print_Area" localSheetId="10">'YO13'!$A$1:$I$86</definedName>
    <definedName name="_xlnm.Print_Area" localSheetId="11">'YO15'!$A$1:$I$89</definedName>
    <definedName name="Z_47B4B278_0783_456D_A67F_BA86C3DDE3D6_.wvu.Cols" localSheetId="0" hidden="1">'YO01'!$A:$B</definedName>
    <definedName name="Z_47B4B278_0783_456D_A67F_BA86C3DDE3D6_.wvu.Cols" localSheetId="1" hidden="1">'YO02'!$A:$B</definedName>
    <definedName name="Z_47B4B278_0783_456D_A67F_BA86C3DDE3D6_.wvu.Cols" localSheetId="2" hidden="1">'YO03'!$A:$B</definedName>
    <definedName name="Z_47B4B278_0783_456D_A67F_BA86C3DDE3D6_.wvu.Cols" localSheetId="3" hidden="1">'YO05'!$A:$B</definedName>
    <definedName name="Z_47B4B278_0783_456D_A67F_BA86C3DDE3D6_.wvu.Cols" localSheetId="4" hidden="1">'YO06'!$A:$A</definedName>
    <definedName name="Z_47B4B278_0783_456D_A67F_BA86C3DDE3D6_.wvu.Cols" localSheetId="5" hidden="1">'YO07'!$A:$B</definedName>
    <definedName name="Z_47B4B278_0783_456D_A67F_BA86C3DDE3D6_.wvu.Cols" localSheetId="6" hidden="1">'YO08'!$A:$B</definedName>
    <definedName name="Z_47B4B278_0783_456D_A67F_BA86C3DDE3D6_.wvu.Cols" localSheetId="7" hidden="1">'YO09'!$A:$B</definedName>
    <definedName name="Z_47B4B278_0783_456D_A67F_BA86C3DDE3D6_.wvu.Cols" localSheetId="8" hidden="1">'YO10'!$A:$B</definedName>
    <definedName name="Z_47B4B278_0783_456D_A67F_BA86C3DDE3D6_.wvu.Cols" localSheetId="9" hidden="1">'YO12'!$A:$B</definedName>
    <definedName name="Z_47B4B278_0783_456D_A67F_BA86C3DDE3D6_.wvu.Cols" localSheetId="10" hidden="1">'YO13'!$A:$B</definedName>
    <definedName name="Z_47B4B278_0783_456D_A67F_BA86C3DDE3D6_.wvu.Cols" localSheetId="11" hidden="1">'YO15'!$A:$B</definedName>
    <definedName name="Z_47B4B278_0783_456D_A67F_BA86C3DDE3D6_.wvu.FilterData" localSheetId="1" hidden="1">'YO02'!$A$9:$J$9</definedName>
    <definedName name="Z_47B4B278_0783_456D_A67F_BA86C3DDE3D6_.wvu.FilterData" localSheetId="2" hidden="1">'YO03'!$A$9:$K$115</definedName>
    <definedName name="Z_47B4B278_0783_456D_A67F_BA86C3DDE3D6_.wvu.PrintArea" localSheetId="0" hidden="1">'YO01'!$C$1:$I$100</definedName>
    <definedName name="Z_47B4B278_0783_456D_A67F_BA86C3DDE3D6_.wvu.PrintArea" localSheetId="1" hidden="1">'YO02'!$C$1:$I$150</definedName>
    <definedName name="Z_47B4B278_0783_456D_A67F_BA86C3DDE3D6_.wvu.PrintArea" localSheetId="2" hidden="1">'YO03'!$C$1:$I$157</definedName>
    <definedName name="Z_47B4B278_0783_456D_A67F_BA86C3DDE3D6_.wvu.PrintArea" localSheetId="3" hidden="1">'YO05'!$A$1:$I$86</definedName>
    <definedName name="Z_47B4B278_0783_456D_A67F_BA86C3DDE3D6_.wvu.PrintArea" localSheetId="4" hidden="1">'YO06'!$A$1:$H$83</definedName>
    <definedName name="Z_47B4B278_0783_456D_A67F_BA86C3DDE3D6_.wvu.PrintArea" localSheetId="5" hidden="1">'YO07'!$A$1:$I$88</definedName>
    <definedName name="Z_47B4B278_0783_456D_A67F_BA86C3DDE3D6_.wvu.PrintArea" localSheetId="6" hidden="1">'YO08'!$A$1:$I$90</definedName>
    <definedName name="Z_47B4B278_0783_456D_A67F_BA86C3DDE3D6_.wvu.PrintArea" localSheetId="7" hidden="1">'YO09'!$A$1:$I$97</definedName>
    <definedName name="Z_47B4B278_0783_456D_A67F_BA86C3DDE3D6_.wvu.PrintArea" localSheetId="8" hidden="1">'YO10'!$A$1:$I$176</definedName>
    <definedName name="Z_47B4B278_0783_456D_A67F_BA86C3DDE3D6_.wvu.PrintArea" localSheetId="9" hidden="1">'YO12'!$A$1:$I$97</definedName>
    <definedName name="Z_47B4B278_0783_456D_A67F_BA86C3DDE3D6_.wvu.PrintArea" localSheetId="10" hidden="1">'YO13'!$A$1:$I$86</definedName>
    <definedName name="Z_47B4B278_0783_456D_A67F_BA86C3DDE3D6_.wvu.PrintArea" localSheetId="11" hidden="1">'YO15'!$A$1:$I$89</definedName>
    <definedName name="Z_62DD1CA0_C4DB_4681_AB87_8E5B064DADBB_.wvu.Cols" localSheetId="0" hidden="1">'YO01'!$A:$B</definedName>
    <definedName name="Z_62DD1CA0_C4DB_4681_AB87_8E5B064DADBB_.wvu.Cols" localSheetId="1" hidden="1">'YO02'!$A:$B</definedName>
    <definedName name="Z_62DD1CA0_C4DB_4681_AB87_8E5B064DADBB_.wvu.Cols" localSheetId="2" hidden="1">'YO03'!$A:$B</definedName>
    <definedName name="Z_62DD1CA0_C4DB_4681_AB87_8E5B064DADBB_.wvu.Cols" localSheetId="3" hidden="1">'YO05'!$A:$B</definedName>
    <definedName name="Z_62DD1CA0_C4DB_4681_AB87_8E5B064DADBB_.wvu.Cols" localSheetId="4" hidden="1">'YO06'!$A:$A</definedName>
    <definedName name="Z_62DD1CA0_C4DB_4681_AB87_8E5B064DADBB_.wvu.Cols" localSheetId="5" hidden="1">'YO07'!$A:$B</definedName>
    <definedName name="Z_62DD1CA0_C4DB_4681_AB87_8E5B064DADBB_.wvu.Cols" localSheetId="6" hidden="1">'YO08'!$A:$B</definedName>
    <definedName name="Z_62DD1CA0_C4DB_4681_AB87_8E5B064DADBB_.wvu.Cols" localSheetId="7" hidden="1">'YO09'!$A:$B</definedName>
    <definedName name="Z_62DD1CA0_C4DB_4681_AB87_8E5B064DADBB_.wvu.Cols" localSheetId="8" hidden="1">'YO10'!$A:$B</definedName>
    <definedName name="Z_62DD1CA0_C4DB_4681_AB87_8E5B064DADBB_.wvu.Cols" localSheetId="9" hidden="1">'YO12'!$A:$B</definedName>
    <definedName name="Z_62DD1CA0_C4DB_4681_AB87_8E5B064DADBB_.wvu.Cols" localSheetId="10" hidden="1">'YO13'!$A:$B</definedName>
    <definedName name="Z_62DD1CA0_C4DB_4681_AB87_8E5B064DADBB_.wvu.Cols" localSheetId="11" hidden="1">'YO15'!$A:$B</definedName>
    <definedName name="Z_62DD1CA0_C4DB_4681_AB87_8E5B064DADBB_.wvu.FilterData" localSheetId="1" hidden="1">'YO02'!$A$9:$J$9</definedName>
    <definedName name="Z_62DD1CA0_C4DB_4681_AB87_8E5B064DADBB_.wvu.FilterData" localSheetId="2" hidden="1">'YO03'!$A$9:$K$115</definedName>
    <definedName name="Z_62DD1CA0_C4DB_4681_AB87_8E5B064DADBB_.wvu.PrintArea" localSheetId="0" hidden="1">'YO01'!$C$1:$I$100</definedName>
    <definedName name="Z_62DD1CA0_C4DB_4681_AB87_8E5B064DADBB_.wvu.PrintArea" localSheetId="1" hidden="1">'YO02'!$C$1:$I$150</definedName>
    <definedName name="Z_62DD1CA0_C4DB_4681_AB87_8E5B064DADBB_.wvu.PrintArea" localSheetId="2" hidden="1">'YO03'!$C$1:$I$157</definedName>
    <definedName name="Z_62DD1CA0_C4DB_4681_AB87_8E5B064DADBB_.wvu.PrintArea" localSheetId="3" hidden="1">'YO05'!$A$1:$I$86</definedName>
    <definedName name="Z_62DD1CA0_C4DB_4681_AB87_8E5B064DADBB_.wvu.PrintArea" localSheetId="4" hidden="1">'YO06'!$A$1:$H$88</definedName>
    <definedName name="Z_62DD1CA0_C4DB_4681_AB87_8E5B064DADBB_.wvu.PrintArea" localSheetId="5" hidden="1">'YO07'!$A$1:$I$88</definedName>
    <definedName name="Z_62DD1CA0_C4DB_4681_AB87_8E5B064DADBB_.wvu.PrintArea" localSheetId="6" hidden="1">'YO08'!$A$1:$I$90</definedName>
    <definedName name="Z_62DD1CA0_C4DB_4681_AB87_8E5B064DADBB_.wvu.PrintArea" localSheetId="7" hidden="1">'YO09'!$A$1:$I$97</definedName>
    <definedName name="Z_62DD1CA0_C4DB_4681_AB87_8E5B064DADBB_.wvu.PrintArea" localSheetId="8" hidden="1">'YO10'!$A$1:$I$176</definedName>
    <definedName name="Z_62DD1CA0_C4DB_4681_AB87_8E5B064DADBB_.wvu.PrintArea" localSheetId="9" hidden="1">'YO12'!$A$1:$I$97</definedName>
    <definedName name="Z_62DD1CA0_C4DB_4681_AB87_8E5B064DADBB_.wvu.PrintArea" localSheetId="10" hidden="1">'YO13'!$A$1:$I$86</definedName>
    <definedName name="Z_62DD1CA0_C4DB_4681_AB87_8E5B064DADBB_.wvu.PrintArea" localSheetId="11" hidden="1">'YO15'!$A$1:$I$89</definedName>
    <definedName name="Z_9E351BF9_46AA_4E17_BD7F_BD39A5EBD962_.wvu.Cols" localSheetId="0" hidden="1">'YO01'!$A:$B</definedName>
    <definedName name="Z_9E351BF9_46AA_4E17_BD7F_BD39A5EBD962_.wvu.Cols" localSheetId="1" hidden="1">'YO02'!$A:$B</definedName>
    <definedName name="Z_9E351BF9_46AA_4E17_BD7F_BD39A5EBD962_.wvu.Cols" localSheetId="2" hidden="1">'YO03'!$A:$B</definedName>
    <definedName name="Z_9E351BF9_46AA_4E17_BD7F_BD39A5EBD962_.wvu.Cols" localSheetId="3" hidden="1">'YO05'!$A:$B</definedName>
    <definedName name="Z_9E351BF9_46AA_4E17_BD7F_BD39A5EBD962_.wvu.Cols" localSheetId="4" hidden="1">'YO06'!$A:$A</definedName>
    <definedName name="Z_9E351BF9_46AA_4E17_BD7F_BD39A5EBD962_.wvu.Cols" localSheetId="5" hidden="1">'YO07'!$A:$B</definedName>
    <definedName name="Z_9E351BF9_46AA_4E17_BD7F_BD39A5EBD962_.wvu.Cols" localSheetId="6" hidden="1">'YO08'!$A:$B</definedName>
    <definedName name="Z_9E351BF9_46AA_4E17_BD7F_BD39A5EBD962_.wvu.Cols" localSheetId="7" hidden="1">'YO09'!$A:$B</definedName>
    <definedName name="Z_9E351BF9_46AA_4E17_BD7F_BD39A5EBD962_.wvu.Cols" localSheetId="8" hidden="1">'YO10'!$A:$B</definedName>
    <definedName name="Z_9E351BF9_46AA_4E17_BD7F_BD39A5EBD962_.wvu.Cols" localSheetId="9" hidden="1">'YO12'!$A:$B</definedName>
    <definedName name="Z_9E351BF9_46AA_4E17_BD7F_BD39A5EBD962_.wvu.Cols" localSheetId="10" hidden="1">'YO13'!$A:$B</definedName>
    <definedName name="Z_9E351BF9_46AA_4E17_BD7F_BD39A5EBD962_.wvu.Cols" localSheetId="11" hidden="1">'YO15'!$A:$B</definedName>
    <definedName name="Z_9E351BF9_46AA_4E17_BD7F_BD39A5EBD962_.wvu.FilterData" localSheetId="1" hidden="1">'YO02'!$A$9:$J$9</definedName>
    <definedName name="Z_9E351BF9_46AA_4E17_BD7F_BD39A5EBD962_.wvu.FilterData" localSheetId="2" hidden="1">'YO03'!$A$9:$K$115</definedName>
    <definedName name="Z_9E351BF9_46AA_4E17_BD7F_BD39A5EBD962_.wvu.PrintArea" localSheetId="0" hidden="1">'YO01'!$C$1:$I$100</definedName>
    <definedName name="Z_9E351BF9_46AA_4E17_BD7F_BD39A5EBD962_.wvu.PrintArea" localSheetId="1" hidden="1">'YO02'!$C$1:$I$150</definedName>
    <definedName name="Z_9E351BF9_46AA_4E17_BD7F_BD39A5EBD962_.wvu.PrintArea" localSheetId="2" hidden="1">'YO03'!$C$1:$I$157</definedName>
    <definedName name="Z_9E351BF9_46AA_4E17_BD7F_BD39A5EBD962_.wvu.PrintArea" localSheetId="3" hidden="1">'YO05'!$A$1:$I$86</definedName>
    <definedName name="Z_9E351BF9_46AA_4E17_BD7F_BD39A5EBD962_.wvu.PrintArea" localSheetId="4" hidden="1">'YO06'!$A$1:$H$83</definedName>
    <definedName name="Z_9E351BF9_46AA_4E17_BD7F_BD39A5EBD962_.wvu.PrintArea" localSheetId="5" hidden="1">'YO07'!$A$1:$I$88</definedName>
    <definedName name="Z_9E351BF9_46AA_4E17_BD7F_BD39A5EBD962_.wvu.PrintArea" localSheetId="6" hidden="1">'YO08'!$A$1:$I$90</definedName>
    <definedName name="Z_9E351BF9_46AA_4E17_BD7F_BD39A5EBD962_.wvu.PrintArea" localSheetId="7" hidden="1">'YO09'!$A$1:$I$97</definedName>
    <definedName name="Z_9E351BF9_46AA_4E17_BD7F_BD39A5EBD962_.wvu.PrintArea" localSheetId="8" hidden="1">'YO10'!$A$1:$I$176</definedName>
    <definedName name="Z_9E351BF9_46AA_4E17_BD7F_BD39A5EBD962_.wvu.PrintArea" localSheetId="9" hidden="1">'YO12'!$A$1:$I$97</definedName>
    <definedName name="Z_9E351BF9_46AA_4E17_BD7F_BD39A5EBD962_.wvu.PrintArea" localSheetId="10" hidden="1">'YO13'!$A$1:$I$86</definedName>
    <definedName name="Z_9E351BF9_46AA_4E17_BD7F_BD39A5EBD962_.wvu.PrintArea" localSheetId="11" hidden="1">'YO15'!$A$1:$I$89</definedName>
    <definedName name="Z_DAAB1ED2_9FBE_4D18_8622_79FE20BC5AF5_.wvu.Cols" localSheetId="0" hidden="1">'YO01'!$A:$B</definedName>
    <definedName name="Z_DAAB1ED2_9FBE_4D18_8622_79FE20BC5AF5_.wvu.Cols" localSheetId="1" hidden="1">'YO02'!$A:$B</definedName>
    <definedName name="Z_DAAB1ED2_9FBE_4D18_8622_79FE20BC5AF5_.wvu.Cols" localSheetId="2" hidden="1">'YO03'!$A:$B</definedName>
    <definedName name="Z_DAAB1ED2_9FBE_4D18_8622_79FE20BC5AF5_.wvu.Cols" localSheetId="3" hidden="1">'YO05'!$A:$B</definedName>
    <definedName name="Z_DAAB1ED2_9FBE_4D18_8622_79FE20BC5AF5_.wvu.Cols" localSheetId="4" hidden="1">'YO06'!$A:$A</definedName>
    <definedName name="Z_DAAB1ED2_9FBE_4D18_8622_79FE20BC5AF5_.wvu.Cols" localSheetId="5" hidden="1">'YO07'!$A:$B</definedName>
    <definedName name="Z_DAAB1ED2_9FBE_4D18_8622_79FE20BC5AF5_.wvu.Cols" localSheetId="6" hidden="1">'YO08'!$A:$B</definedName>
    <definedName name="Z_DAAB1ED2_9FBE_4D18_8622_79FE20BC5AF5_.wvu.Cols" localSheetId="7" hidden="1">'YO09'!$A:$B</definedName>
    <definedName name="Z_DAAB1ED2_9FBE_4D18_8622_79FE20BC5AF5_.wvu.Cols" localSheetId="8" hidden="1">'YO10'!$A:$B</definedName>
    <definedName name="Z_DAAB1ED2_9FBE_4D18_8622_79FE20BC5AF5_.wvu.Cols" localSheetId="9" hidden="1">'YO12'!$A:$B</definedName>
    <definedName name="Z_DAAB1ED2_9FBE_4D18_8622_79FE20BC5AF5_.wvu.Cols" localSheetId="10" hidden="1">'YO13'!$A:$B</definedName>
    <definedName name="Z_DAAB1ED2_9FBE_4D18_8622_79FE20BC5AF5_.wvu.Cols" localSheetId="11" hidden="1">'YO15'!$A:$B</definedName>
    <definedName name="Z_DAAB1ED2_9FBE_4D18_8622_79FE20BC5AF5_.wvu.FilterData" localSheetId="1" hidden="1">'YO02'!$A$9:$J$9</definedName>
    <definedName name="Z_DAAB1ED2_9FBE_4D18_8622_79FE20BC5AF5_.wvu.FilterData" localSheetId="2" hidden="1">'YO03'!$A$9:$K$115</definedName>
    <definedName name="Z_DAAB1ED2_9FBE_4D18_8622_79FE20BC5AF5_.wvu.PrintArea" localSheetId="0" hidden="1">'YO01'!$C$1:$I$100</definedName>
    <definedName name="Z_DAAB1ED2_9FBE_4D18_8622_79FE20BC5AF5_.wvu.PrintArea" localSheetId="1" hidden="1">'YO02'!$C$1:$I$150</definedName>
    <definedName name="Z_DAAB1ED2_9FBE_4D18_8622_79FE20BC5AF5_.wvu.PrintArea" localSheetId="2" hidden="1">'YO03'!$C$1:$I$155</definedName>
    <definedName name="Z_DAAB1ED2_9FBE_4D18_8622_79FE20BC5AF5_.wvu.PrintArea" localSheetId="3" hidden="1">'YO05'!$A$1:$I$86</definedName>
    <definedName name="Z_DAAB1ED2_9FBE_4D18_8622_79FE20BC5AF5_.wvu.PrintArea" localSheetId="4" hidden="1">'YO06'!$A$1:$H$88</definedName>
    <definedName name="Z_DAAB1ED2_9FBE_4D18_8622_79FE20BC5AF5_.wvu.PrintArea" localSheetId="5" hidden="1">'YO07'!$A$1:$I$88</definedName>
    <definedName name="Z_DAAB1ED2_9FBE_4D18_8622_79FE20BC5AF5_.wvu.PrintArea" localSheetId="6" hidden="1">'YO08'!$A$1:$I$90</definedName>
    <definedName name="Z_DAAB1ED2_9FBE_4D18_8622_79FE20BC5AF5_.wvu.PrintArea" localSheetId="7" hidden="1">'YO09'!$A$1:$I$97</definedName>
    <definedName name="Z_DAAB1ED2_9FBE_4D18_8622_79FE20BC5AF5_.wvu.PrintArea" localSheetId="8" hidden="1">'YO10'!$A$1:$I$176</definedName>
    <definedName name="Z_DAAB1ED2_9FBE_4D18_8622_79FE20BC5AF5_.wvu.PrintArea" localSheetId="9" hidden="1">'YO12'!$A$1:$I$97</definedName>
    <definedName name="Z_DAAB1ED2_9FBE_4D18_8622_79FE20BC5AF5_.wvu.PrintArea" localSheetId="10" hidden="1">'YO13'!$A$1:$I$86</definedName>
    <definedName name="Z_DAAB1ED2_9FBE_4D18_8622_79FE20BC5AF5_.wvu.PrintArea" localSheetId="11" hidden="1">'YO15'!$A$1:$I$89</definedName>
    <definedName name="Z_ED634462_2CEC_4EB1_BAAF_B9E7F296E51C_.wvu.Cols" localSheetId="0" hidden="1">'YO01'!$A:$B</definedName>
    <definedName name="Z_ED634462_2CEC_4EB1_BAAF_B9E7F296E51C_.wvu.Cols" localSheetId="1" hidden="1">'YO02'!$A:$B</definedName>
    <definedName name="Z_ED634462_2CEC_4EB1_BAAF_B9E7F296E51C_.wvu.Cols" localSheetId="2" hidden="1">'YO03'!$A:$B</definedName>
    <definedName name="Z_ED634462_2CEC_4EB1_BAAF_B9E7F296E51C_.wvu.Cols" localSheetId="3" hidden="1">'YO05'!$A:$B</definedName>
    <definedName name="Z_ED634462_2CEC_4EB1_BAAF_B9E7F296E51C_.wvu.Cols" localSheetId="4" hidden="1">'YO06'!$A:$A</definedName>
    <definedName name="Z_ED634462_2CEC_4EB1_BAAF_B9E7F296E51C_.wvu.Cols" localSheetId="5" hidden="1">'YO07'!$A:$B</definedName>
    <definedName name="Z_ED634462_2CEC_4EB1_BAAF_B9E7F296E51C_.wvu.Cols" localSheetId="6" hidden="1">'YO08'!$A:$B</definedName>
    <definedName name="Z_ED634462_2CEC_4EB1_BAAF_B9E7F296E51C_.wvu.Cols" localSheetId="7" hidden="1">'YO09'!$A:$B</definedName>
    <definedName name="Z_ED634462_2CEC_4EB1_BAAF_B9E7F296E51C_.wvu.Cols" localSheetId="8" hidden="1">'YO10'!$A:$B</definedName>
    <definedName name="Z_ED634462_2CEC_4EB1_BAAF_B9E7F296E51C_.wvu.Cols" localSheetId="9" hidden="1">'YO12'!$A:$B</definedName>
    <definedName name="Z_ED634462_2CEC_4EB1_BAAF_B9E7F296E51C_.wvu.Cols" localSheetId="10" hidden="1">'YO13'!$A:$B</definedName>
    <definedName name="Z_ED634462_2CEC_4EB1_BAAF_B9E7F296E51C_.wvu.Cols" localSheetId="11" hidden="1">'YO15'!$A:$B</definedName>
    <definedName name="Z_ED634462_2CEC_4EB1_BAAF_B9E7F296E51C_.wvu.FilterData" localSheetId="1" hidden="1">'YO02'!$A$9:$J$9</definedName>
    <definedName name="Z_ED634462_2CEC_4EB1_BAAF_B9E7F296E51C_.wvu.FilterData" localSheetId="2" hidden="1">'YO03'!$A$9:$K$115</definedName>
    <definedName name="Z_ED634462_2CEC_4EB1_BAAF_B9E7F296E51C_.wvu.PrintArea" localSheetId="0" hidden="1">'YO01'!$C$1:$I$100</definedName>
    <definedName name="Z_ED634462_2CEC_4EB1_BAAF_B9E7F296E51C_.wvu.PrintArea" localSheetId="1" hidden="1">'YO02'!$C$1:$I$150</definedName>
    <definedName name="Z_ED634462_2CEC_4EB1_BAAF_B9E7F296E51C_.wvu.PrintArea" localSheetId="2" hidden="1">'YO03'!$C$1:$I$155</definedName>
    <definedName name="Z_ED634462_2CEC_4EB1_BAAF_B9E7F296E51C_.wvu.PrintArea" localSheetId="3" hidden="1">'YO05'!$A$1:$I$86</definedName>
    <definedName name="Z_ED634462_2CEC_4EB1_BAAF_B9E7F296E51C_.wvu.PrintArea" localSheetId="4" hidden="1">'YO06'!$A$1:$H$88</definedName>
    <definedName name="Z_ED634462_2CEC_4EB1_BAAF_B9E7F296E51C_.wvu.PrintArea" localSheetId="5" hidden="1">'YO07'!$A$1:$I$88</definedName>
    <definedName name="Z_ED634462_2CEC_4EB1_BAAF_B9E7F296E51C_.wvu.PrintArea" localSheetId="6" hidden="1">'YO08'!$A$1:$I$90</definedName>
    <definedName name="Z_ED634462_2CEC_4EB1_BAAF_B9E7F296E51C_.wvu.PrintArea" localSheetId="7" hidden="1">'YO09'!$A$1:$I$97</definedName>
    <definedName name="Z_ED634462_2CEC_4EB1_BAAF_B9E7F296E51C_.wvu.PrintArea" localSheetId="8" hidden="1">'YO10'!$A$1:$I$176</definedName>
    <definedName name="Z_ED634462_2CEC_4EB1_BAAF_B9E7F296E51C_.wvu.PrintArea" localSheetId="9" hidden="1">'YO12'!$A$1:$I$97</definedName>
    <definedName name="Z_ED634462_2CEC_4EB1_BAAF_B9E7F296E51C_.wvu.PrintArea" localSheetId="10" hidden="1">'YO13'!$A$1:$I$86</definedName>
    <definedName name="Z_ED634462_2CEC_4EB1_BAAF_B9E7F296E51C_.wvu.PrintArea" localSheetId="11" hidden="1">'YO15'!$A$1:$I$89</definedName>
  </definedNames>
  <calcPr calcId="152511"/>
  <customWorkbookViews>
    <customWorkbookView name="Pooja Dilip Thakkar - Personal View" guid="{62DD1CA0-C4DB-4681-AB87-8E5B064DADBB}" mergeInterval="0" personalView="1" maximized="1" xWindow="-8" yWindow="-8" windowWidth="1296" windowHeight="1000" activeSheetId="11"/>
    <customWorkbookView name="Juzer Moiz Dalal - Personal View" guid="{DAAB1ED2-9FBE-4D18-8622-79FE20BC5AF5}" mergeInterval="0" personalView="1" maximized="1" xWindow="-8" yWindow="-8" windowWidth="1382" windowHeight="744" activeSheetId="5"/>
    <customWorkbookView name="Lochan Chandrakant Tendle - Personal View" guid="{ED634462-2CEC-4EB1-BAAF-B9E7F296E51C}" mergeInterval="0" personalView="1" maximized="1" xWindow="-8" yWindow="-8" windowWidth="1382" windowHeight="744" activeSheetId="5"/>
    <customWorkbookView name="ronakrathod - Personal View" guid="{47B4B278-0783-456D-A67F-BA86C3DDE3D6}" mergeInterval="0" personalView="1" maximized="1" xWindow="-8" yWindow="-8" windowWidth="1382" windowHeight="744" activeSheetId="5"/>
    <customWorkbookView name="summer trainee - Personal View" guid="{9E351BF9-46AA-4E17-BD7F-BD39A5EBD962}" mergeInterval="0" personalView="1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0" l="1"/>
  <c r="I60" i="11"/>
  <c r="I53" i="11"/>
  <c r="I40" i="12"/>
  <c r="I37" i="12"/>
  <c r="I36" i="12"/>
  <c r="I33" i="12"/>
  <c r="I32" i="12"/>
  <c r="I61" i="10" l="1"/>
  <c r="I46" i="10"/>
  <c r="I45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94" i="9"/>
  <c r="I90" i="9"/>
  <c r="I89" i="9"/>
  <c r="I88" i="9"/>
  <c r="I87" i="9"/>
  <c r="I86" i="9"/>
  <c r="I85" i="9"/>
  <c r="I84" i="9"/>
  <c r="I83" i="9"/>
  <c r="I82" i="9"/>
  <c r="I77" i="9"/>
  <c r="I67" i="9"/>
  <c r="I66" i="9"/>
  <c r="I61" i="9"/>
  <c r="I60" i="9"/>
  <c r="I59" i="9"/>
  <c r="I58" i="9"/>
  <c r="I57" i="9"/>
  <c r="I56" i="9"/>
  <c r="I55" i="9"/>
  <c r="I54" i="9"/>
  <c r="I53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65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58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56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H29" i="5"/>
  <c r="H28" i="5"/>
  <c r="H26" i="5"/>
  <c r="H25" i="5"/>
  <c r="I54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H112" i="2"/>
  <c r="I12" i="2"/>
  <c r="I112" i="2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61" i="11" l="1"/>
  <c r="H61" i="11"/>
  <c r="H54" i="11"/>
  <c r="I54" i="11"/>
  <c r="H47" i="10"/>
  <c r="C46" i="10"/>
  <c r="I41" i="10" l="1"/>
  <c r="H41" i="10"/>
  <c r="H39" i="10"/>
  <c r="I47" i="10" l="1"/>
  <c r="I39" i="10"/>
  <c r="I46" i="12"/>
  <c r="I47" i="12" s="1"/>
  <c r="H46" i="12"/>
  <c r="H47" i="12" s="1"/>
  <c r="H41" i="12"/>
  <c r="H38" i="12"/>
  <c r="I41" i="12"/>
  <c r="I38" i="12" l="1"/>
  <c r="I14" i="12"/>
  <c r="H14" i="12"/>
  <c r="I12" i="12"/>
  <c r="H12" i="12"/>
  <c r="H34" i="12"/>
  <c r="H42" i="12" s="1"/>
  <c r="H49" i="12" s="1"/>
  <c r="H50" i="12" l="1"/>
  <c r="I49" i="12"/>
  <c r="I34" i="12"/>
  <c r="I42" i="12" s="1"/>
  <c r="H91" i="9"/>
  <c r="H47" i="9"/>
  <c r="I48" i="8"/>
  <c r="H48" i="8"/>
  <c r="I41" i="7"/>
  <c r="H41" i="7"/>
  <c r="H43" i="7" s="1"/>
  <c r="I39" i="6"/>
  <c r="H39" i="6"/>
  <c r="H30" i="5" l="1"/>
  <c r="G30" i="5"/>
  <c r="H27" i="5"/>
  <c r="G27" i="5"/>
  <c r="H23" i="5"/>
  <c r="G23" i="5"/>
  <c r="I37" i="4" l="1"/>
  <c r="H37" i="4"/>
  <c r="H117" i="3"/>
  <c r="C1" i="12"/>
  <c r="H55" i="11"/>
  <c r="H63" i="11" s="1"/>
  <c r="I55" i="11"/>
  <c r="C1" i="11"/>
  <c r="H66" i="10"/>
  <c r="H62" i="10"/>
  <c r="I62" i="10"/>
  <c r="H52" i="10"/>
  <c r="I52" i="10"/>
  <c r="I56" i="10" s="1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1" i="10"/>
  <c r="H64" i="11" l="1"/>
  <c r="I63" i="11"/>
  <c r="H56" i="10"/>
  <c r="H68" i="10" s="1"/>
  <c r="I68" i="10" s="1"/>
  <c r="I117" i="3"/>
  <c r="H62" i="1"/>
  <c r="H69" i="10" l="1"/>
  <c r="I50" i="12"/>
  <c r="I51" i="12" s="1"/>
  <c r="I64" i="11"/>
  <c r="I65" i="11" s="1"/>
  <c r="H92" i="9"/>
  <c r="H78" i="9"/>
  <c r="I78" i="9"/>
  <c r="C67" i="9"/>
  <c r="C54" i="9" s="1"/>
  <c r="C55" i="9" s="1"/>
  <c r="C56" i="9" s="1"/>
  <c r="C57" i="9" s="1"/>
  <c r="C58" i="9" s="1"/>
  <c r="C59" i="9" s="1"/>
  <c r="C60" i="9" s="1"/>
  <c r="C61" i="9" s="1"/>
  <c r="I68" i="9"/>
  <c r="H68" i="9"/>
  <c r="C13" i="9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1" i="9"/>
  <c r="H66" i="8"/>
  <c r="C13" i="8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I59" i="7"/>
  <c r="H59" i="7"/>
  <c r="C13" i="7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H57" i="6"/>
  <c r="I57" i="6"/>
  <c r="C13" i="6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I55" i="4"/>
  <c r="H55" i="4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14" i="3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5" i="2"/>
  <c r="C5" i="3" s="1"/>
  <c r="C5" i="4" s="1"/>
  <c r="B5" i="5" s="1"/>
  <c r="C5" i="6" s="1"/>
  <c r="C5" i="7" s="1"/>
  <c r="H80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I91" i="9" l="1"/>
  <c r="I92" i="9" s="1"/>
  <c r="I69" i="10"/>
  <c r="I70" i="10" s="1"/>
  <c r="C5" i="11"/>
  <c r="C5" i="12"/>
  <c r="C5" i="10"/>
  <c r="C5" i="9"/>
  <c r="C5" i="8"/>
  <c r="H39" i="4"/>
  <c r="H61" i="4" s="1"/>
  <c r="I61" i="4" s="1"/>
  <c r="I41" i="6"/>
  <c r="I66" i="8"/>
  <c r="I62" i="9" l="1"/>
  <c r="I72" i="9" s="1"/>
  <c r="I119" i="3"/>
  <c r="I62" i="4"/>
  <c r="H62" i="4"/>
  <c r="H41" i="6"/>
  <c r="H63" i="6" s="1"/>
  <c r="I63" i="6" s="1"/>
  <c r="H49" i="9"/>
  <c r="H119" i="3"/>
  <c r="H65" i="7"/>
  <c r="I65" i="7" s="1"/>
  <c r="I43" i="7"/>
  <c r="I39" i="4"/>
  <c r="H114" i="2"/>
  <c r="H136" i="2" s="1"/>
  <c r="I136" i="2" s="1"/>
  <c r="I114" i="2"/>
  <c r="I62" i="1"/>
  <c r="H62" i="9"/>
  <c r="H72" i="9" s="1"/>
  <c r="H95" i="9" s="1"/>
  <c r="H50" i="8"/>
  <c r="H72" i="8" s="1"/>
  <c r="I72" i="8" s="1"/>
  <c r="I50" i="8"/>
  <c r="H96" i="9" l="1"/>
  <c r="I95" i="9"/>
  <c r="I96" i="9" s="1"/>
  <c r="I137" i="2"/>
  <c r="I138" i="2" s="1"/>
  <c r="H137" i="2"/>
  <c r="I47" i="9"/>
  <c r="I49" i="9" s="1"/>
  <c r="G36" i="5"/>
  <c r="H36" i="5" s="1"/>
  <c r="I63" i="4"/>
  <c r="I66" i="7"/>
  <c r="I67" i="7" s="1"/>
  <c r="H66" i="7"/>
  <c r="H64" i="1"/>
  <c r="H86" i="1" s="1"/>
  <c r="I86" i="1" s="1"/>
  <c r="I88" i="1" s="1"/>
  <c r="H73" i="8"/>
  <c r="I73" i="8"/>
  <c r="I74" i="8" s="1"/>
  <c r="I64" i="1"/>
  <c r="H141" i="3"/>
  <c r="I141" i="3" s="1"/>
  <c r="I142" i="3" s="1"/>
  <c r="G150" i="3"/>
  <c r="H64" i="6"/>
  <c r="I64" i="6"/>
  <c r="I65" i="6" s="1"/>
  <c r="I97" i="9" l="1"/>
  <c r="H87" i="1"/>
  <c r="G37" i="5"/>
  <c r="H37" i="5"/>
  <c r="H38" i="5" s="1"/>
  <c r="H142" i="3"/>
  <c r="I143" i="3" l="1"/>
  <c r="I87" i="1"/>
</calcChain>
</file>

<file path=xl/sharedStrings.xml><?xml version="1.0" encoding="utf-8"?>
<sst xmlns="http://schemas.openxmlformats.org/spreadsheetml/2006/main" count="3552" uniqueCount="1107">
  <si>
    <t>Motilal Oswal Asset Management Company Limited</t>
  </si>
  <si>
    <t>(Investment Manager for Motilal Oswal Mutual Fund)</t>
  </si>
  <si>
    <r>
      <t xml:space="preserve"> ● </t>
    </r>
    <r>
      <rPr>
        <b/>
        <sz val="10"/>
        <rFont val="Franklin Gothic Book"/>
        <family val="2"/>
      </rPr>
      <t>CIN</t>
    </r>
    <r>
      <rPr>
        <sz val="10"/>
        <rFont val="Franklin Gothic Book"/>
        <family val="2"/>
      </rPr>
      <t xml:space="preserve">: U67120MH2008PLC188186  ● </t>
    </r>
    <r>
      <rPr>
        <b/>
        <sz val="10"/>
        <rFont val="Franklin Gothic Book"/>
        <family val="2"/>
      </rPr>
      <t>Email</t>
    </r>
    <r>
      <rPr>
        <sz val="10"/>
        <rFont val="Franklin Gothic Book"/>
        <family val="2"/>
      </rPr>
      <t xml:space="preserve">: mfservice@motilaloswal.com  ● Visit us at </t>
    </r>
    <r>
      <rPr>
        <b/>
        <sz val="10"/>
        <rFont val="Franklin Gothic Book"/>
        <family val="2"/>
      </rPr>
      <t>www.</t>
    </r>
    <r>
      <rPr>
        <sz val="10"/>
        <rFont val="Franklin Gothic Book"/>
        <family val="2"/>
      </rPr>
      <t>motilaloswal.com and</t>
    </r>
    <r>
      <rPr>
        <b/>
        <sz val="10"/>
        <rFont val="Franklin Gothic Book"/>
        <family val="2"/>
      </rPr>
      <t xml:space="preserve"> www</t>
    </r>
    <r>
      <rPr>
        <sz val="10"/>
        <rFont val="Franklin Gothic Book"/>
        <family val="2"/>
      </rPr>
      <t>.mostshares.com</t>
    </r>
  </si>
  <si>
    <t>( Pursuant to Regulation 59A of Securities and Exchange Board of India [Mutual Funds] Regulations, 1996 )</t>
  </si>
  <si>
    <t>Sr. No.</t>
  </si>
  <si>
    <t>Name of the Instrument</t>
  </si>
  <si>
    <t>ISIN Code</t>
  </si>
  <si>
    <t>Industry Classification#</t>
  </si>
  <si>
    <t>Quantity</t>
  </si>
  <si>
    <t>Market Value 
(Rs. in Lakhs)</t>
  </si>
  <si>
    <t xml:space="preserve">% to NAV </t>
  </si>
  <si>
    <t>(A)</t>
  </si>
  <si>
    <t>EQUITY &amp; EQUITY RELATED INSTRUMENTS</t>
  </si>
  <si>
    <t>mf code</t>
  </si>
  <si>
    <t>ISIN no</t>
  </si>
  <si>
    <t>(a)</t>
  </si>
  <si>
    <t>Listed / Awaiting Listing on Stock Exchanges</t>
  </si>
  <si>
    <t>Sub Total</t>
  </si>
  <si>
    <t>(b)</t>
  </si>
  <si>
    <t>Unlisted</t>
  </si>
  <si>
    <t>Nil</t>
  </si>
  <si>
    <t>Total</t>
  </si>
  <si>
    <t>(B)</t>
  </si>
  <si>
    <t>DEBT INSTRUMENTS</t>
  </si>
  <si>
    <t>Government Securities</t>
  </si>
  <si>
    <t>Non-Convertible Debentures / Bonds</t>
  </si>
  <si>
    <t>Zero Coupon Bonds / Deep Discount Bonds</t>
  </si>
  <si>
    <t>Privately Placed / Unlisted</t>
  </si>
  <si>
    <t>(c)</t>
  </si>
  <si>
    <t>Securitized Debt Instruments</t>
  </si>
  <si>
    <t>(C)</t>
  </si>
  <si>
    <t>MONEY MARKET INSTRUMENTS</t>
  </si>
  <si>
    <t>Bills Rediscounting</t>
  </si>
  <si>
    <t>Commercial Papers (CP) / Certificate of Deposit (CD)</t>
  </si>
  <si>
    <t>Treasury Bills</t>
  </si>
  <si>
    <t>(D)</t>
  </si>
  <si>
    <t>FIXED DEPOSITS</t>
  </si>
  <si>
    <t>Deposits (maturity not exceeding 91 days)</t>
  </si>
  <si>
    <t>Deposits (Placed as margin)</t>
  </si>
  <si>
    <t>(E)</t>
  </si>
  <si>
    <t>OTHERS</t>
  </si>
  <si>
    <t>Net Current Assets</t>
  </si>
  <si>
    <t>YO01</t>
  </si>
  <si>
    <t>GRAND TOTAL</t>
  </si>
  <si>
    <t># Industry classification as recommended by AMFI.</t>
  </si>
  <si>
    <t>NOTES :</t>
  </si>
  <si>
    <t>1.   Total Non Performing Assets provided for and its percentage to NAV</t>
  </si>
  <si>
    <t>2.   Total value and percentage of  illiquid equity shares</t>
  </si>
  <si>
    <t>3.   NAV at the beginning of the half year (Rs. per unit) ##</t>
  </si>
  <si>
    <t>YO01GR</t>
  </si>
  <si>
    <t>4.   NAV at the end of the half year (Rs. per unit) ###</t>
  </si>
  <si>
    <t>5.   Exposure to derivative instrument at the end of the half year period</t>
  </si>
  <si>
    <t>6.   Investment in foreign securities/ADRs/GDRs at the end of the half year period</t>
  </si>
  <si>
    <t>7.   Portfolio Turnover Ratio</t>
  </si>
  <si>
    <t>8.   Dividend declared during the half year period</t>
  </si>
  <si>
    <t>LISTED</t>
  </si>
  <si>
    <t>YO02</t>
  </si>
  <si>
    <t>YO02GR</t>
  </si>
  <si>
    <t>Foreign Securities/Overseas ETFs</t>
  </si>
  <si>
    <t>YO03</t>
  </si>
  <si>
    <t># Industry classification is as per Global Industry Classification Standard.</t>
  </si>
  <si>
    <t>YO03GR</t>
  </si>
  <si>
    <t>Tata Motors DVR 'A'</t>
  </si>
  <si>
    <t>UNLISTED</t>
  </si>
  <si>
    <t>YO05</t>
  </si>
  <si>
    <t>3.   NAV at the beginning of the half year ##</t>
  </si>
  <si>
    <t xml:space="preserve">            Direct Plan - Growth Option</t>
  </si>
  <si>
    <t xml:space="preserve">            Direct Plan - Dividend Option</t>
  </si>
  <si>
    <t xml:space="preserve">            Regular Plan - Growth Option</t>
  </si>
  <si>
    <t xml:space="preserve">            Regular Plan - Dividend Option</t>
  </si>
  <si>
    <t>4.   NAV at the end of the half year ###</t>
  </si>
  <si>
    <t>YO05DGR</t>
  </si>
  <si>
    <t>YO05DDV</t>
  </si>
  <si>
    <t>YO05GR</t>
  </si>
  <si>
    <t>YO05DI</t>
  </si>
  <si>
    <t>(Rs. per unit)</t>
  </si>
  <si>
    <t>Option Name</t>
  </si>
  <si>
    <t>Individual &amp; HUF</t>
  </si>
  <si>
    <t>Others</t>
  </si>
  <si>
    <t>Direct Plan - Dividend Option</t>
  </si>
  <si>
    <t>Regular Plan - Dividend Option</t>
  </si>
  <si>
    <t>Mfond Code</t>
  </si>
  <si>
    <t>Rating</t>
  </si>
  <si>
    <t>Quantity ^</t>
  </si>
  <si>
    <t>Listed/awaiting listing on Stock Exchange</t>
  </si>
  <si>
    <t>Commercial Papers (CP)**</t>
  </si>
  <si>
    <t>Certificate of Deposit (CD)**</t>
  </si>
  <si>
    <t>TOTAL</t>
  </si>
  <si>
    <t>YO06</t>
  </si>
  <si>
    <t>**Thinly traded/Non traded securities as defined in SEBI Regulations and Guidelines.</t>
  </si>
  <si>
    <t>^ Quantity depicts Face value for Money - Market instruments.</t>
  </si>
  <si>
    <t>2.   NAV at the beginning of the half year ##</t>
  </si>
  <si>
    <t>YO06DDD</t>
  </si>
  <si>
    <t xml:space="preserve">              Direct Plan - Growth Option</t>
  </si>
  <si>
    <t>YO06DFD</t>
  </si>
  <si>
    <t xml:space="preserve">              Direct Plan - Daily Dividend Option</t>
  </si>
  <si>
    <t>YO06DGR</t>
  </si>
  <si>
    <t xml:space="preserve">              Direct Plan - Weekly Dividend Option</t>
  </si>
  <si>
    <t>YO06DMD</t>
  </si>
  <si>
    <t xml:space="preserve">              Direct Plan - Fortnightly Dividend Option</t>
  </si>
  <si>
    <t>YO06DWD</t>
  </si>
  <si>
    <t xml:space="preserve">              Direct Plan - Monthly Dividend Option</t>
  </si>
  <si>
    <t>YO06DQD</t>
  </si>
  <si>
    <t xml:space="preserve">              Direct Plan - Quarterly Dividend Option</t>
  </si>
  <si>
    <t>YO06DDI</t>
  </si>
  <si>
    <t xml:space="preserve">              Regular Plan - Growth Option</t>
  </si>
  <si>
    <t>YO06FD</t>
  </si>
  <si>
    <t xml:space="preserve">              Regular Plan - Daily Dividend Option</t>
  </si>
  <si>
    <t>YO06GR</t>
  </si>
  <si>
    <t xml:space="preserve">              Regular Plan - Weekly Dividend Option</t>
  </si>
  <si>
    <t>YO06MD</t>
  </si>
  <si>
    <t xml:space="preserve">              Regular Plan - Fortnightly Dividend Option</t>
  </si>
  <si>
    <t>YO06WD</t>
  </si>
  <si>
    <t xml:space="preserve">              Regular Plan - Monthly Dividend Option</t>
  </si>
  <si>
    <t>YO06QD</t>
  </si>
  <si>
    <t xml:space="preserve">              Regular Plan - Quarterly Dividend Option</t>
  </si>
  <si>
    <t>4.   Exposure to derivative instrument at the end of the half year period</t>
  </si>
  <si>
    <t>5.   Investment in foreign securities/ADRs/GDRs at the end of the half year period</t>
  </si>
  <si>
    <t>6.   Average Portfolio Maturity</t>
  </si>
  <si>
    <t>7.   Dividend declared during the half year period</t>
  </si>
  <si>
    <t>DD</t>
  </si>
  <si>
    <t>Direct Plan - Daily Dividend Option</t>
  </si>
  <si>
    <t xml:space="preserve"> </t>
  </si>
  <si>
    <t>DF</t>
  </si>
  <si>
    <t>Direct Plan - Fortnightly Dividend Option</t>
  </si>
  <si>
    <t>DW</t>
  </si>
  <si>
    <t>Direct Plan - Weekly Dividend Option</t>
  </si>
  <si>
    <t>DM</t>
  </si>
  <si>
    <t>Direct Plan - Monthly Dividend Option</t>
  </si>
  <si>
    <t>DQ</t>
  </si>
  <si>
    <t>Direct Plan - Quarterly Dividend Option</t>
  </si>
  <si>
    <t>RD</t>
  </si>
  <si>
    <t>Regular Plan - Daily Dividend Option</t>
  </si>
  <si>
    <t>RF</t>
  </si>
  <si>
    <t>Regular Plan - Fortnightly Dividend Option</t>
  </si>
  <si>
    <t>RW</t>
  </si>
  <si>
    <t>Regular Plan - Weekly Dividend Option</t>
  </si>
  <si>
    <t>RM</t>
  </si>
  <si>
    <t>Regular Plan - Monthly Dividend Option</t>
  </si>
  <si>
    <t>RQ</t>
  </si>
  <si>
    <t>Regular Plan - Quarterly Dividend Option</t>
  </si>
  <si>
    <t>YO07</t>
  </si>
  <si>
    <t># Industry classification as recommended by AMFI</t>
  </si>
  <si>
    <t>YO07DGR</t>
  </si>
  <si>
    <t>YO07DDV</t>
  </si>
  <si>
    <t>YO07GR</t>
  </si>
  <si>
    <t>YO07DI</t>
  </si>
  <si>
    <t>YO08</t>
  </si>
  <si>
    <t>TOTAL NET ASSET</t>
  </si>
  <si>
    <t>YO08DGR</t>
  </si>
  <si>
    <t>YO08DDV</t>
  </si>
  <si>
    <t>YO08GR</t>
  </si>
  <si>
    <t>YO08DI</t>
  </si>
  <si>
    <t>YO09</t>
  </si>
  <si>
    <t>YO09DGR</t>
  </si>
  <si>
    <t>YO09DDV</t>
  </si>
  <si>
    <t>YO09GR</t>
  </si>
  <si>
    <t>YO09DI</t>
  </si>
  <si>
    <t>Industry Classification#/
Rating</t>
  </si>
  <si>
    <t>Market Value
(Rs. in Lakhs)</t>
  </si>
  <si>
    <t>Non-Convertible Debentures / Bonds **</t>
  </si>
  <si>
    <t>INE895D08790</t>
  </si>
  <si>
    <t>(d)</t>
  </si>
  <si>
    <t>Duration (in Days)</t>
  </si>
  <si>
    <t>Cash Margin - Derivatives</t>
  </si>
  <si>
    <t>YO10</t>
  </si>
  <si>
    <t>^ Quantity depicts Face value for Debt instruments.</t>
  </si>
  <si>
    <t xml:space="preserve">            Direct Plan - Quarterly Dividend Option</t>
  </si>
  <si>
    <t xml:space="preserve">            Direct Plan - Annual Dividend Option</t>
  </si>
  <si>
    <t xml:space="preserve">            Regular Plan - Quarterly Dividend Option</t>
  </si>
  <si>
    <t xml:space="preserve">            Regular Plan - Annual Dividend Option</t>
  </si>
  <si>
    <t>YO10DGR</t>
  </si>
  <si>
    <t>YO10DQD</t>
  </si>
  <si>
    <t>YO10DAD</t>
  </si>
  <si>
    <t>YO10GR</t>
  </si>
  <si>
    <t>YO10QD</t>
  </si>
  <si>
    <t>YO10AD</t>
  </si>
  <si>
    <t>A.</t>
  </si>
  <si>
    <t>Underlying</t>
  </si>
  <si>
    <t>Long / Short</t>
  </si>
  <si>
    <t>Futures Price when purchased</t>
  </si>
  <si>
    <t>Current price of the contract</t>
  </si>
  <si>
    <t>Margin maintained in Rs. Lakhs</t>
  </si>
  <si>
    <t xml:space="preserve">BAJAJ FINANCE LTD </t>
  </si>
  <si>
    <t>Short</t>
  </si>
  <si>
    <t xml:space="preserve">EICHER MOTORS LTD </t>
  </si>
  <si>
    <t xml:space="preserve">HOUSING DEVELOPMENT FINANCE </t>
  </si>
  <si>
    <t xml:space="preserve">LUPIN LTD </t>
  </si>
  <si>
    <t xml:space="preserve">MARUTI SUZUKI INDIA LTD </t>
  </si>
  <si>
    <t xml:space="preserve">UNITED SPIRITS LIMITED </t>
  </si>
  <si>
    <t>MAX FINANCIAL SERVICES LIMITED</t>
  </si>
  <si>
    <t xml:space="preserve">PETRONET LNG LTD </t>
  </si>
  <si>
    <t>RATNAKAR BANK LIMITED</t>
  </si>
  <si>
    <t>Total %age of existing assets hedged through futures : 22.38%</t>
  </si>
  <si>
    <t>Total Number of contracts where futures were bought :</t>
  </si>
  <si>
    <t xml:space="preserve">Total Number of contracts where futures were sold : </t>
  </si>
  <si>
    <t>Gross Notional Value of contracts where futures were bought : Rs. Lakhs</t>
  </si>
  <si>
    <t>Gross Notional Value of contracts where futures were sold : Rs. . Lakhs</t>
  </si>
  <si>
    <t>Net Profit/Loss value on all contracts combined : Rs. . Lakhs</t>
  </si>
  <si>
    <t>B.</t>
  </si>
  <si>
    <t>NIL</t>
  </si>
  <si>
    <t>Total %age of existing assets unhedged through futures : 0%</t>
  </si>
  <si>
    <t>Total Number of contracts where futures were bought : NIL</t>
  </si>
  <si>
    <t>Total Number of contracts where futures were sold : NIL</t>
  </si>
  <si>
    <t>Gross Notional Value of contracts where futures were bought : Rs. NIL</t>
  </si>
  <si>
    <t>Gross Notional Value of contracts where futures were sold : Rs. NIL</t>
  </si>
  <si>
    <t>Net Profit/Loss value on all contracts combined : Rs. NIL</t>
  </si>
  <si>
    <t>C.</t>
  </si>
  <si>
    <t>Number of Contracts</t>
  </si>
  <si>
    <t>Option Price when purchased</t>
  </si>
  <si>
    <t>Current Option Price</t>
  </si>
  <si>
    <t>Total % age of existing assets hedged through put options - NIL</t>
  </si>
  <si>
    <t>For the period ended March 31, 2018 following details specified for hedging transactions through options which have already been exercised/expired :</t>
  </si>
  <si>
    <t>Total Number of contracts entered into : NIL</t>
  </si>
  <si>
    <t>Gross Notional value of contracts : Rs. NIL</t>
  </si>
  <si>
    <t>Net Profit/Loss on all contracts (premium paid treated as loss) : Rs. NIL</t>
  </si>
  <si>
    <t>D.</t>
  </si>
  <si>
    <t>Call / put</t>
  </si>
  <si>
    <t>Number of contracts</t>
  </si>
  <si>
    <t>Current Price</t>
  </si>
  <si>
    <t>Total Exposure through options as a %age of net assets : NIL</t>
  </si>
  <si>
    <t>Gross Notional Value of contracts : Rs. NIL</t>
  </si>
  <si>
    <t>E.</t>
  </si>
  <si>
    <t>INE040A01026</t>
  </si>
  <si>
    <t>INE001A01036</t>
  </si>
  <si>
    <t>INE002A01018</t>
  </si>
  <si>
    <t>INE154A01025</t>
  </si>
  <si>
    <t>INE009A01021</t>
  </si>
  <si>
    <t>INE090A01021</t>
  </si>
  <si>
    <t>INE018A01030</t>
  </si>
  <si>
    <t>INE467B01029</t>
  </si>
  <si>
    <t>INE237A01028</t>
  </si>
  <si>
    <t>INE585B01010</t>
  </si>
  <si>
    <t>INE030A01027</t>
  </si>
  <si>
    <t>INE062A01020</t>
  </si>
  <si>
    <t>INE095A01012</t>
  </si>
  <si>
    <t>INE238A01034</t>
  </si>
  <si>
    <t>INE101A01026</t>
  </si>
  <si>
    <t>INE155A01022</t>
  </si>
  <si>
    <t>INE528G01027</t>
  </si>
  <si>
    <t>INE044A01036</t>
  </si>
  <si>
    <t>INE860A01027</t>
  </si>
  <si>
    <t>INE733E01010</t>
  </si>
  <si>
    <t>INE397D01024</t>
  </si>
  <si>
    <t>INE205A01025</t>
  </si>
  <si>
    <t>INE021A01026</t>
  </si>
  <si>
    <t>INE213A01029</t>
  </si>
  <si>
    <t>INE158A01026</t>
  </si>
  <si>
    <t>INE081A01012</t>
  </si>
  <si>
    <t>INE752E01010</t>
  </si>
  <si>
    <t>INE296A01024</t>
  </si>
  <si>
    <t>INE047A01021</t>
  </si>
  <si>
    <t>INE481G01011</t>
  </si>
  <si>
    <t>INE148I01020</t>
  </si>
  <si>
    <t>INE669C01036</t>
  </si>
  <si>
    <t>INE280A01028</t>
  </si>
  <si>
    <t>INE066A01013</t>
  </si>
  <si>
    <t>INE242A01010</t>
  </si>
  <si>
    <t>INE917I01010</t>
  </si>
  <si>
    <t>INE522F01014</t>
  </si>
  <si>
    <t>INE029A01011</t>
  </si>
  <si>
    <t>INE075A01022</t>
  </si>
  <si>
    <t>INE256A01028</t>
  </si>
  <si>
    <t>INE038A01020</t>
  </si>
  <si>
    <t>INE918I01018</t>
  </si>
  <si>
    <t>INE129A01019</t>
  </si>
  <si>
    <t>INE121J01017</t>
  </si>
  <si>
    <t>INE059A01026</t>
  </si>
  <si>
    <t>INE628A01036</t>
  </si>
  <si>
    <t>INE094A01015</t>
  </si>
  <si>
    <t>INE089A01023</t>
  </si>
  <si>
    <t>INE742F01042</t>
  </si>
  <si>
    <t>INE326A01037</t>
  </si>
  <si>
    <t>Banks</t>
  </si>
  <si>
    <t>Finance</t>
  </si>
  <si>
    <t>Petroleum Products</t>
  </si>
  <si>
    <t>Consumer Non Durables</t>
  </si>
  <si>
    <t>Software</t>
  </si>
  <si>
    <t>Construction Project</t>
  </si>
  <si>
    <t>Auto</t>
  </si>
  <si>
    <t>State Bank of India</t>
  </si>
  <si>
    <t>Pharmaceuticals</t>
  </si>
  <si>
    <t>Power</t>
  </si>
  <si>
    <t>Telecom - Services</t>
  </si>
  <si>
    <t>Non - Ferrous Metals</t>
  </si>
  <si>
    <t>Oil</t>
  </si>
  <si>
    <t>Ferrous Metals</t>
  </si>
  <si>
    <t>Cement</t>
  </si>
  <si>
    <t>Consumer Durables</t>
  </si>
  <si>
    <t>Minerals/Mining</t>
  </si>
  <si>
    <t>Media &amp; Entertainment</t>
  </si>
  <si>
    <t>Gas</t>
  </si>
  <si>
    <t>Telecom -  Equipment &amp; Accessories</t>
  </si>
  <si>
    <t>Pesticides</t>
  </si>
  <si>
    <t>Transportation</t>
  </si>
  <si>
    <t>Industrial Products</t>
  </si>
  <si>
    <t>Textile Products</t>
  </si>
  <si>
    <t>Chemicals</t>
  </si>
  <si>
    <t>Auto Ancillaries</t>
  </si>
  <si>
    <t>Healthcare Services</t>
  </si>
  <si>
    <t>Hotels, Resorts And Other Recreational Activities</t>
  </si>
  <si>
    <t>Fertilisers</t>
  </si>
  <si>
    <t>Retailing</t>
  </si>
  <si>
    <t>Canara Bank</t>
  </si>
  <si>
    <t>Construction</t>
  </si>
  <si>
    <t>Union Bank of India</t>
  </si>
  <si>
    <t>Industrial Capital Goods</t>
  </si>
  <si>
    <t>Bank of India</t>
  </si>
  <si>
    <t>Indian Bank</t>
  </si>
  <si>
    <t>INE465A01025</t>
  </si>
  <si>
    <t>INE171A01029</t>
  </si>
  <si>
    <t>INE976G01028</t>
  </si>
  <si>
    <t>INE226A01021</t>
  </si>
  <si>
    <t>INE245A01021</t>
  </si>
  <si>
    <t>INE180K01011</t>
  </si>
  <si>
    <t>INE361B01024</t>
  </si>
  <si>
    <t>INE774D01024</t>
  </si>
  <si>
    <t>INE051B01021</t>
  </si>
  <si>
    <t>INE376G01013</t>
  </si>
  <si>
    <t>INE761H01022</t>
  </si>
  <si>
    <t>INE494B01023</t>
  </si>
  <si>
    <t>INE532F01054</t>
  </si>
  <si>
    <t>INE092A01019</t>
  </si>
  <si>
    <t>INE192A01025</t>
  </si>
  <si>
    <t>INE121A01016</t>
  </si>
  <si>
    <t>INE302A01020</t>
  </si>
  <si>
    <t>INE343B01030</t>
  </si>
  <si>
    <t>INE172A01027</t>
  </si>
  <si>
    <t>INE299U01018</t>
  </si>
  <si>
    <t>INE203G01027</t>
  </si>
  <si>
    <t>INE437A01024</t>
  </si>
  <si>
    <t>INE331A01037</t>
  </si>
  <si>
    <t>INE438A01022</t>
  </si>
  <si>
    <t>INE053A01029</t>
  </si>
  <si>
    <t>INE580B01029</t>
  </si>
  <si>
    <t>INE787D01026</t>
  </si>
  <si>
    <t>INE180A01020</t>
  </si>
  <si>
    <t>INE797F01012</t>
  </si>
  <si>
    <t>INE018I01017</t>
  </si>
  <si>
    <t>INE202B01012</t>
  </si>
  <si>
    <t>INE540L01014</t>
  </si>
  <si>
    <t>INE663F01024</t>
  </si>
  <si>
    <t>INE935A01035</t>
  </si>
  <si>
    <t>INE749A01030</t>
  </si>
  <si>
    <t>INE765G01017</t>
  </si>
  <si>
    <t>INE036D01028</t>
  </si>
  <si>
    <t>INE987B01026</t>
  </si>
  <si>
    <t>INE686F01025</t>
  </si>
  <si>
    <t>INE043D01016</t>
  </si>
  <si>
    <t>INE885A01032</t>
  </si>
  <si>
    <t>INE356A01018</t>
  </si>
  <si>
    <t>INE572E01012</t>
  </si>
  <si>
    <t>INE092T01019</t>
  </si>
  <si>
    <t>INE463A01038</t>
  </si>
  <si>
    <t>INE685A01028</t>
  </si>
  <si>
    <t>INE055A01016</t>
  </si>
  <si>
    <t>INE522D01027</t>
  </si>
  <si>
    <t>INE700A01033</t>
  </si>
  <si>
    <t>INE603J01030</t>
  </si>
  <si>
    <t>INE089C01029</t>
  </si>
  <si>
    <t>INE036A01016</t>
  </si>
  <si>
    <t>INE169A01031</t>
  </si>
  <si>
    <t>INE220J01025</t>
  </si>
  <si>
    <t>INE034A01011</t>
  </si>
  <si>
    <t>INE246F01010</t>
  </si>
  <si>
    <t>INE647A01010</t>
  </si>
  <si>
    <t>INE476A01014</t>
  </si>
  <si>
    <t>INE212H01026</t>
  </si>
  <si>
    <t>INE139A01034</t>
  </si>
  <si>
    <t>INE785M01013</t>
  </si>
  <si>
    <t>INE013A01015</t>
  </si>
  <si>
    <t>INE069I01010</t>
  </si>
  <si>
    <t>INE093I01010</t>
  </si>
  <si>
    <t>INE510A01028</t>
  </si>
  <si>
    <t>INE647O01011</t>
  </si>
  <si>
    <t>INE274G01010</t>
  </si>
  <si>
    <t>INE233A01035</t>
  </si>
  <si>
    <t>INE151A01013</t>
  </si>
  <si>
    <t>INE176A01028</t>
  </si>
  <si>
    <t>INE886H01027</t>
  </si>
  <si>
    <t>INE095N01023</t>
  </si>
  <si>
    <t>INE414G01012</t>
  </si>
  <si>
    <t>INE776C01039</t>
  </si>
  <si>
    <t>INE813H01021</t>
  </si>
  <si>
    <t>INE008A01015</t>
  </si>
  <si>
    <t>INE031B01049</t>
  </si>
  <si>
    <t>INE692A01016</t>
  </si>
  <si>
    <t>INE949L01017</t>
  </si>
  <si>
    <t>INE040H01021</t>
  </si>
  <si>
    <t>INE951I01027</t>
  </si>
  <si>
    <t>INE821I01014</t>
  </si>
  <si>
    <t>INE917M01012</t>
  </si>
  <si>
    <t>INE811K01011</t>
  </si>
  <si>
    <t>INE093A01033</t>
  </si>
  <si>
    <t>INE913H01037</t>
  </si>
  <si>
    <t>INE121E01018</t>
  </si>
  <si>
    <t>INE398R01022</t>
  </si>
  <si>
    <t>INE084A01016</t>
  </si>
  <si>
    <t>INE836F01026</t>
  </si>
  <si>
    <t>INE562A01011</t>
  </si>
  <si>
    <t>INE483A01010</t>
  </si>
  <si>
    <t>INE232I01014</t>
  </si>
  <si>
    <t>INE614G01033</t>
  </si>
  <si>
    <t>INE002S01010</t>
  </si>
  <si>
    <t>INE103A01014</t>
  </si>
  <si>
    <t>INE814H01011</t>
  </si>
  <si>
    <t>INE049B01025</t>
  </si>
  <si>
    <t>INE850D01014</t>
  </si>
  <si>
    <t>INE274J01014</t>
  </si>
  <si>
    <t>INE031A01017</t>
  </si>
  <si>
    <t>APPLE INC</t>
  </si>
  <si>
    <t>US0378331005</t>
  </si>
  <si>
    <t>MICROSOFT CORP</t>
  </si>
  <si>
    <t>US5949181045</t>
  </si>
  <si>
    <t>AMAZON COM INC COM</t>
  </si>
  <si>
    <t>US0231351067</t>
  </si>
  <si>
    <t>FACEBOOK INC-A COM USD0.000006 CL 'A'</t>
  </si>
  <si>
    <t>US30303M1027</t>
  </si>
  <si>
    <t>ALPHABET INC-CL C GOOG</t>
  </si>
  <si>
    <t>US02079K1079</t>
  </si>
  <si>
    <t>ALPHABET INC-CL A GOOGL</t>
  </si>
  <si>
    <t>US02079K3059</t>
  </si>
  <si>
    <t>INTEL CORP</t>
  </si>
  <si>
    <t>US4581401001</t>
  </si>
  <si>
    <t>CISCO SYS INC COM</t>
  </si>
  <si>
    <t>US17275R1023</t>
  </si>
  <si>
    <t>COMCAST CORP-CLASS A</t>
  </si>
  <si>
    <t>US20030N1019</t>
  </si>
  <si>
    <t>NVIDIA CORP COM</t>
  </si>
  <si>
    <t>US67066G1040</t>
  </si>
  <si>
    <t>NETFLIX INC COM USD0.001</t>
  </si>
  <si>
    <t>US64110L1061</t>
  </si>
  <si>
    <t>AMGEN INC COM</t>
  </si>
  <si>
    <t>US0311621009</t>
  </si>
  <si>
    <t>ADOBE SYS INC COM</t>
  </si>
  <si>
    <t>US00724F1012</t>
  </si>
  <si>
    <t>TEXAS INSTRS INC COM</t>
  </si>
  <si>
    <t>US8825081040</t>
  </si>
  <si>
    <t>BOOKING HOLDINGS INC</t>
  </si>
  <si>
    <t>US09857L1089</t>
  </si>
  <si>
    <t>GILEAD SCIENCES INC COM</t>
  </si>
  <si>
    <t>US3755581036</t>
  </si>
  <si>
    <t>BROADCOM LTD AVGO</t>
  </si>
  <si>
    <t>PAYPAL HOLDINGS INC-W/I PYPLV</t>
  </si>
  <si>
    <t>US70450Y1038</t>
  </si>
  <si>
    <t>STARBUCKS CORP COM</t>
  </si>
  <si>
    <t>US8552441094</t>
  </si>
  <si>
    <t>COSTCO WHSL CORP NEW COM</t>
  </si>
  <si>
    <t>US22160K1051</t>
  </si>
  <si>
    <t>QUALCOMM INC COM</t>
  </si>
  <si>
    <t>US7475251036</t>
  </si>
  <si>
    <t>CHARTER COMMUNICATIONS INC</t>
  </si>
  <si>
    <t>US16119P1084</t>
  </si>
  <si>
    <t>KRAFT HEINZ CO/THE</t>
  </si>
  <si>
    <t>US5007541064</t>
  </si>
  <si>
    <t>CELGENE CORP COM</t>
  </si>
  <si>
    <t>US1510201049</t>
  </si>
  <si>
    <t>WALGREENS BOOTS ALLIANCE INC WBA</t>
  </si>
  <si>
    <t>US9314271084</t>
  </si>
  <si>
    <t>BAIDU.COM - ADR SPON ADR REP A</t>
  </si>
  <si>
    <t>US0567521085</t>
  </si>
  <si>
    <t>MONDELEZ INTERNATIONAL INC</t>
  </si>
  <si>
    <t>US6092071058</t>
  </si>
  <si>
    <t>MICRON TECHNOLOGY INC COM</t>
  </si>
  <si>
    <t>US5951121038</t>
  </si>
  <si>
    <t>APPLIED MATLS INC COM</t>
  </si>
  <si>
    <t>US0382221051</t>
  </si>
  <si>
    <t>BIOGEN INC</t>
  </si>
  <si>
    <t>US09062X1037</t>
  </si>
  <si>
    <t>ACTIVISION BLIZZARD INC</t>
  </si>
  <si>
    <t>US00507V1098</t>
  </si>
  <si>
    <t>T-MOBILE US INC</t>
  </si>
  <si>
    <t>US8725901040</t>
  </si>
  <si>
    <t>AUTOMATIC DATA PROCESS COM</t>
  </si>
  <si>
    <t>US0530151036</t>
  </si>
  <si>
    <t>CSX CORP COM</t>
  </si>
  <si>
    <t>US1264081035</t>
  </si>
  <si>
    <t>MARRIOTT INTERNATIONAL -CL A</t>
  </si>
  <si>
    <t>US5719032022</t>
  </si>
  <si>
    <t>COGNIZANT TECHNOLOGY S CL A</t>
  </si>
  <si>
    <t>US1924461023</t>
  </si>
  <si>
    <t>INTUITIVE SURGICAL INC COM USD0.001</t>
  </si>
  <si>
    <t>US46120E6023</t>
  </si>
  <si>
    <t>TESLA INC</t>
  </si>
  <si>
    <t>US88160R1014</t>
  </si>
  <si>
    <t>INTUIT INC</t>
  </si>
  <si>
    <t>US4612021034</t>
  </si>
  <si>
    <t>EBAY INC COM</t>
  </si>
  <si>
    <t>US2786421030</t>
  </si>
  <si>
    <t>VERTEX PHARMACEUTICALS INC COM USD0.01</t>
  </si>
  <si>
    <t>US92532F1003</t>
  </si>
  <si>
    <t>EXPRESS SCRIPTS HOLDING CO</t>
  </si>
  <si>
    <t>TWENTY-FIRST CENTURY FOX INC</t>
  </si>
  <si>
    <t>ELECTRONIC ARTS INC COM</t>
  </si>
  <si>
    <t>US2855121099</t>
  </si>
  <si>
    <t>JD.COM INC-ADR JD.COM INC-ADR</t>
  </si>
  <si>
    <t>US47215P1066</t>
  </si>
  <si>
    <t>REGENERON PHARMACEUTIC COM</t>
  </si>
  <si>
    <t>US75886F1075</t>
  </si>
  <si>
    <t>ILLUMINA INC COM USD0.01</t>
  </si>
  <si>
    <t>US4523271090</t>
  </si>
  <si>
    <t>ANALOG DEVICES INC COM</t>
  </si>
  <si>
    <t>US0326541051</t>
  </si>
  <si>
    <t>LAM RESEARCH CORP COM</t>
  </si>
  <si>
    <t>US5128071082</t>
  </si>
  <si>
    <t>MONSTER BEVERAGE CORP MNST</t>
  </si>
  <si>
    <t>US61174X1090</t>
  </si>
  <si>
    <t>ROSS STORES INC COM</t>
  </si>
  <si>
    <t>US7782961038</t>
  </si>
  <si>
    <t>FISERV INC COM</t>
  </si>
  <si>
    <t>US3377381088</t>
  </si>
  <si>
    <t>TWENTY-FIRST CENTURY FOX - B</t>
  </si>
  <si>
    <t>SIRIUS XM HOLDINGS INC</t>
  </si>
  <si>
    <t>US82968B1035</t>
  </si>
  <si>
    <t>AUTODESK INC COM</t>
  </si>
  <si>
    <t>US0527691069</t>
  </si>
  <si>
    <t>WESTERN DIGITAL CORP COM</t>
  </si>
  <si>
    <t>US9581021055</t>
  </si>
  <si>
    <t>ALEXION PHARMACEUTICALS INC COM USD0.000</t>
  </si>
  <si>
    <t>US0153511094</t>
  </si>
  <si>
    <t>AMERICAN AIRLINES GROUP INC COM USD1</t>
  </si>
  <si>
    <t>US02376R1023</t>
  </si>
  <si>
    <t>PACCAR INC COM</t>
  </si>
  <si>
    <t>US6937181088</t>
  </si>
  <si>
    <t>DOLLAR TREE INC</t>
  </si>
  <si>
    <t>US2567461080</t>
  </si>
  <si>
    <t>PAYCHEX INC COM</t>
  </si>
  <si>
    <t>US7043261079</t>
  </si>
  <si>
    <t>MYLAN NV</t>
  </si>
  <si>
    <t>NL0011031208</t>
  </si>
  <si>
    <t>MICROCHIP TECHNOLOGY INC COM</t>
  </si>
  <si>
    <t>US5950171042</t>
  </si>
  <si>
    <t>CTRIP.COM INTERNATIONAL-ADR ADS EA REP 1</t>
  </si>
  <si>
    <t>US22943F1003</t>
  </si>
  <si>
    <t>NETEASE INC-ADR</t>
  </si>
  <si>
    <t>US64110W1027</t>
  </si>
  <si>
    <t>OREILLY AUTO NEW</t>
  </si>
  <si>
    <t>US67103H1077</t>
  </si>
  <si>
    <t>ALIGN TECHNOLOGY INC COM USD0.0001</t>
  </si>
  <si>
    <t>US0162551016</t>
  </si>
  <si>
    <t>CERNER CORP COM</t>
  </si>
  <si>
    <t>US1567821046</t>
  </si>
  <si>
    <t>WYNN RESORTS LTD</t>
  </si>
  <si>
    <t>US9831341071</t>
  </si>
  <si>
    <t>SKYWORKS SOLUTIONS INC COM</t>
  </si>
  <si>
    <t>US83088M1027</t>
  </si>
  <si>
    <t>CINTAS CORP COM</t>
  </si>
  <si>
    <t>US1729081059</t>
  </si>
  <si>
    <t>XILINX INC COM</t>
  </si>
  <si>
    <t>US9839191015</t>
  </si>
  <si>
    <t>LIBERTY GLOBAL INC-C  W/I COM SER C</t>
  </si>
  <si>
    <t>GB00B8W67B19</t>
  </si>
  <si>
    <t>INCYTE GENOMICS INC COM</t>
  </si>
  <si>
    <t>US45337C1027</t>
  </si>
  <si>
    <t>WORKDAY INC-CLASS A COM USD0.001</t>
  </si>
  <si>
    <t>US98138H1014</t>
  </si>
  <si>
    <t>VERISK ANALYTICS INC-CLASS A COM USD0.00</t>
  </si>
  <si>
    <t>US92345Y1064</t>
  </si>
  <si>
    <t>KLA-TENCOR CORP COM</t>
  </si>
  <si>
    <t>US4824801009</t>
  </si>
  <si>
    <t>SEAGATE TECHNOLOGY SHS</t>
  </si>
  <si>
    <t>MAXIM INTEGRATED PRODS COM</t>
  </si>
  <si>
    <t>US57772K1016</t>
  </si>
  <si>
    <t>IDEXX LABORATORIES INC COM USD0.10</t>
  </si>
  <si>
    <t>US45168D1046</t>
  </si>
  <si>
    <t>CHECK POINT SOFTWARE T ORD</t>
  </si>
  <si>
    <t>IL0010824113</t>
  </si>
  <si>
    <t>SYMANTEC CORP COM</t>
  </si>
  <si>
    <t>US8715031089</t>
  </si>
  <si>
    <t>MERCADOLIBRE INC COM STK USD0.001</t>
  </si>
  <si>
    <t>US58733R1023</t>
  </si>
  <si>
    <t>FASTENAL CO</t>
  </si>
  <si>
    <t>US3119001044</t>
  </si>
  <si>
    <t>EXPEDIA INC-W/I COM</t>
  </si>
  <si>
    <t>US30212P3038</t>
  </si>
  <si>
    <t>ASML HOLDING NV-NY REG SHS</t>
  </si>
  <si>
    <t>USN070592100</t>
  </si>
  <si>
    <t>BIOMARIN PHARMACEUTICAL INC COM USD0.001</t>
  </si>
  <si>
    <t>US09061G1013</t>
  </si>
  <si>
    <t>COMPUTER ASSOC INTL IN COM</t>
  </si>
  <si>
    <t>CITRIX SYSTEMS INC COM</t>
  </si>
  <si>
    <t>US1773761002</t>
  </si>
  <si>
    <t>VODAFONE GROUP PLC-SP ADR SP ADR REP 10</t>
  </si>
  <si>
    <t>HUNT J B TRANS COM</t>
  </si>
  <si>
    <t>US4456581077</t>
  </si>
  <si>
    <t>SYNOPSYS INC COM</t>
  </si>
  <si>
    <t>US8716071076</t>
  </si>
  <si>
    <t>ULTA SALON COSMETICS &amp; FRAGR COM STK USD</t>
  </si>
  <si>
    <t>US90384S3031</t>
  </si>
  <si>
    <t>DENTSPLY SIRONA INC</t>
  </si>
  <si>
    <t>LIBERTY INTERACTIVE CORP QVC G</t>
  </si>
  <si>
    <t>TAKE-TWO INTERACTIVE S COM</t>
  </si>
  <si>
    <t>US8740541094</t>
  </si>
  <si>
    <t>SHIRE PHARMACEUTICALS SPONSORED ADR</t>
  </si>
  <si>
    <t>HENRY SCHEIN INC COM USD0.01</t>
  </si>
  <si>
    <t>US8064071025</t>
  </si>
  <si>
    <t>HASBRO INC COM</t>
  </si>
  <si>
    <t>US4180561072</t>
  </si>
  <si>
    <t>CADENCE DESIGN SYSTEM COM</t>
  </si>
  <si>
    <t>US1273871087</t>
  </si>
  <si>
    <t>HOLOGIC INC COM USD0.01</t>
  </si>
  <si>
    <t>DISH NETWORK CORP-A</t>
  </si>
  <si>
    <t>LIBERTY GLOBAL PLC</t>
  </si>
  <si>
    <t>GB00B8W67662</t>
  </si>
  <si>
    <t>CSX Corp</t>
  </si>
  <si>
    <t>MercadoLibre Inc</t>
  </si>
  <si>
    <t>CRISIL A1+</t>
  </si>
  <si>
    <t>CRISIL AAA</t>
  </si>
  <si>
    <t>CRISIL AA+</t>
  </si>
  <si>
    <t>INE795G01014</t>
  </si>
  <si>
    <t>INE117A01022</t>
  </si>
  <si>
    <t>INE216A01022</t>
  </si>
  <si>
    <t>INE111A01017</t>
  </si>
  <si>
    <t>INE854D01016</t>
  </si>
  <si>
    <t>INE176B01034</t>
  </si>
  <si>
    <t>INE208A01029</t>
  </si>
  <si>
    <t>INE406M01024</t>
  </si>
  <si>
    <t>INE615P01015</t>
  </si>
  <si>
    <t>INE646L01027</t>
  </si>
  <si>
    <t>INE006I01046</t>
  </si>
  <si>
    <t>INE531A01024</t>
  </si>
  <si>
    <t>INE217B01036</t>
  </si>
  <si>
    <t>INE325A01013</t>
  </si>
  <si>
    <t>INE342J01019</t>
  </si>
  <si>
    <t>INE739E01017</t>
  </si>
  <si>
    <t>INE503A01015</t>
  </si>
  <si>
    <t>INE347G01014</t>
  </si>
  <si>
    <t>INE122R01018</t>
  </si>
  <si>
    <t>INE670A01012</t>
  </si>
  <si>
    <t>INE477A01020</t>
  </si>
  <si>
    <t>INE545A01016</t>
  </si>
  <si>
    <t>INE028A08091</t>
  </si>
  <si>
    <t>INE296A07OY4</t>
  </si>
  <si>
    <t>INE296A07PG8</t>
  </si>
  <si>
    <t>INE860H08DO4</t>
  </si>
  <si>
    <t>INE062A08124</t>
  </si>
  <si>
    <t>INE040A08377</t>
  </si>
  <si>
    <t>INE090A08TW2</t>
  </si>
  <si>
    <t>INE062A08132</t>
  </si>
  <si>
    <t>INE860H07EI6</t>
  </si>
  <si>
    <t>INE860H07DB3</t>
  </si>
  <si>
    <t>INE112A08036</t>
  </si>
  <si>
    <t>IDIA00185322</t>
  </si>
  <si>
    <t>IDIA00186546</t>
  </si>
  <si>
    <t>IDIA00184966</t>
  </si>
  <si>
    <t>IDIA00184880</t>
  </si>
  <si>
    <t>HALF-YEARLY PORTFOLIO STATEMENT AS ON MARCH 31, 2019</t>
  </si>
  <si>
    <t>HDFC Bank Limited</t>
  </si>
  <si>
    <t>Reliance Industries Limited</t>
  </si>
  <si>
    <t>Housing Development Finance Corporation Limited</t>
  </si>
  <si>
    <t>Infosys Limited</t>
  </si>
  <si>
    <t>ICICI Bank Limited</t>
  </si>
  <si>
    <t>ITC Limited</t>
  </si>
  <si>
    <t>Tata Consultancy Services Limited</t>
  </si>
  <si>
    <t>Kotak Mahindra Bank Limited</t>
  </si>
  <si>
    <t>Larsen &amp; Toubro Limited</t>
  </si>
  <si>
    <t>Axis Bank Limited</t>
  </si>
  <si>
    <t>Hindustan Unilever Limited</t>
  </si>
  <si>
    <t>IndusInd Bank Limited</t>
  </si>
  <si>
    <t>Maruti Suzuki India Limited</t>
  </si>
  <si>
    <t>Bajaj Finance Limited</t>
  </si>
  <si>
    <t>Asian Paints Limited</t>
  </si>
  <si>
    <t>Mahindra &amp; Mahindra Limited</t>
  </si>
  <si>
    <t>HCL Technologies Limited</t>
  </si>
  <si>
    <t>NTPC Limited</t>
  </si>
  <si>
    <t>Sun Pharmaceutical Industries Limited</t>
  </si>
  <si>
    <t>Yes Bank Limited</t>
  </si>
  <si>
    <t>Tech Mahindra Limited</t>
  </si>
  <si>
    <t>Oil &amp; Natural Gas Corporation Limited</t>
  </si>
  <si>
    <t>Titan Company Limited</t>
  </si>
  <si>
    <t>Power Grid Corporation of India Limited</t>
  </si>
  <si>
    <t>Bharti Airtel Limited</t>
  </si>
  <si>
    <t>Bajaj Finserv Limited</t>
  </si>
  <si>
    <t>UltraTech Cement Limited</t>
  </si>
  <si>
    <t>Coal India Limited</t>
  </si>
  <si>
    <t>Bajaj Auto Limited</t>
  </si>
  <si>
    <t>Tata Steel Limited</t>
  </si>
  <si>
    <t>Wipro Limited</t>
  </si>
  <si>
    <t>Indian Oil Corporation Limited</t>
  </si>
  <si>
    <t>Britannia Industries Limited</t>
  </si>
  <si>
    <t>INE216A01030</t>
  </si>
  <si>
    <t>UPL Limited</t>
  </si>
  <si>
    <t>Grasim Industries Limited</t>
  </si>
  <si>
    <t>Dr. Reddy's Laboratories Limited</t>
  </si>
  <si>
    <t>Vedanta Limited</t>
  </si>
  <si>
    <t>Hero MotoCorp Limited</t>
  </si>
  <si>
    <t>Tata Motors Limited</t>
  </si>
  <si>
    <t>GAIL (India) Limited</t>
  </si>
  <si>
    <t>Bharat Petroleum Corporation Limited</t>
  </si>
  <si>
    <t>Hindalco Industries Limited</t>
  </si>
  <si>
    <t>Adani Ports and Special Economic Zone Limited</t>
  </si>
  <si>
    <t>JSW Steel Limited</t>
  </si>
  <si>
    <t>INE019A01038</t>
  </si>
  <si>
    <t>Eicher Motors Limited</t>
  </si>
  <si>
    <t>Indiabulls Housing Finance Limited</t>
  </si>
  <si>
    <t>Cipla Limited</t>
  </si>
  <si>
    <t>Bharti Infratel Limited</t>
  </si>
  <si>
    <t>Zee Entertainment Enterprises Limited</t>
  </si>
  <si>
    <t>RBL Bank Limited</t>
  </si>
  <si>
    <t>The Federal Bank  Limited</t>
  </si>
  <si>
    <t>LIC Housing Finance Limited</t>
  </si>
  <si>
    <t>INE115A01026</t>
  </si>
  <si>
    <t>Voltas Limited</t>
  </si>
  <si>
    <t>REC Limited</t>
  </si>
  <si>
    <t>INE020B01018</t>
  </si>
  <si>
    <t>Tata Power Company Limited</t>
  </si>
  <si>
    <t>Bharat Forge Limited</t>
  </si>
  <si>
    <t>Power Finance Corporation Limited</t>
  </si>
  <si>
    <t>INE134E01011</t>
  </si>
  <si>
    <t>Info Edge (India) Limited</t>
  </si>
  <si>
    <t>Mahindra &amp; Mahindra Financial Services Limited</t>
  </si>
  <si>
    <t>Apollo Hospitals Enterprise Limited</t>
  </si>
  <si>
    <t>The Indian Hotels Company Limited</t>
  </si>
  <si>
    <t>Indraprastha Gas Limited</t>
  </si>
  <si>
    <t>Cholamandalam Investment and Finance Company Limited</t>
  </si>
  <si>
    <t>Edelweiss Financial Services Limited</t>
  </si>
  <si>
    <t>Jubilant Foodworks Limited</t>
  </si>
  <si>
    <t>Tata Chemicals Limited</t>
  </si>
  <si>
    <t>AU Small Finance Bank Limited</t>
  </si>
  <si>
    <t>MindTree Limited</t>
  </si>
  <si>
    <t>IDFC First Bank Limited</t>
  </si>
  <si>
    <t>Cummins India Limited</t>
  </si>
  <si>
    <t>INE298A01020</t>
  </si>
  <si>
    <t>Exide Industries Limited</t>
  </si>
  <si>
    <t>The Ramco Cements Limited</t>
  </si>
  <si>
    <t>Punjab National Bank</t>
  </si>
  <si>
    <t>INE160A01022</t>
  </si>
  <si>
    <t>Glenmark Pharmaceuticals Limited</t>
  </si>
  <si>
    <t>TVS Motor Company Limited</t>
  </si>
  <si>
    <t>Torrent Pharmaceuticals Limited</t>
  </si>
  <si>
    <t>Crompton Greaves Consumer Electricals Limited</t>
  </si>
  <si>
    <t>Rajesh Exports Limited</t>
  </si>
  <si>
    <t>MphasiS Limited</t>
  </si>
  <si>
    <t>Gruh Finance Limited</t>
  </si>
  <si>
    <t>Tata Global Beverages Limited</t>
  </si>
  <si>
    <t>Bata India Limited</t>
  </si>
  <si>
    <t>Max Financial Services Limited</t>
  </si>
  <si>
    <t>Future Retail Limited</t>
  </si>
  <si>
    <t>INE752P01024</t>
  </si>
  <si>
    <t>Bharat Electronics Limited</t>
  </si>
  <si>
    <t>INE263A01024</t>
  </si>
  <si>
    <t>Balkrishna Industries Limited</t>
  </si>
  <si>
    <t>Castrol India Limited</t>
  </si>
  <si>
    <t>GlaxoSmithKline Consumer Healthcare Limited</t>
  </si>
  <si>
    <t>INE264A01014</t>
  </si>
  <si>
    <t>Berger Paints (I) Limited</t>
  </si>
  <si>
    <t>Apollo Tyres Limited</t>
  </si>
  <si>
    <t>Larsen &amp; Toubro Infotech Limited</t>
  </si>
  <si>
    <t>INE214T01019</t>
  </si>
  <si>
    <t>Indiabulls Ventures Limited</t>
  </si>
  <si>
    <t>Jindal Steel &amp; Power Limited</t>
  </si>
  <si>
    <t>Alkem Laboratories Limited</t>
  </si>
  <si>
    <t>Aditya Birla Fashion and Retail Limited</t>
  </si>
  <si>
    <t>Manappuram Finance Limited</t>
  </si>
  <si>
    <t>PI Industries Limited</t>
  </si>
  <si>
    <t>SRF Limited</t>
  </si>
  <si>
    <t>Muthoot Finance Limited</t>
  </si>
  <si>
    <t>Oberoi Realty Limited</t>
  </si>
  <si>
    <t>Amara Raja Batteries Limited</t>
  </si>
  <si>
    <t>Sun TV Network Limited</t>
  </si>
  <si>
    <t>INE424H01027</t>
  </si>
  <si>
    <t>Escorts Limited</t>
  </si>
  <si>
    <t>INE042A01014</t>
  </si>
  <si>
    <t>Coromandel International Limited</t>
  </si>
  <si>
    <t>Gujarat State Petronet Limited</t>
  </si>
  <si>
    <t>Aditya Birla Capital Limited</t>
  </si>
  <si>
    <t>INE674K01013</t>
  </si>
  <si>
    <t>Oil India Limited</t>
  </si>
  <si>
    <t>Natco Pharma Limited</t>
  </si>
  <si>
    <t>PNB Housing Finance Limited</t>
  </si>
  <si>
    <t>Mahanagar Gas Limited</t>
  </si>
  <si>
    <t>Jubilant Life Sciences Limited</t>
  </si>
  <si>
    <t>Pfizer Limited</t>
  </si>
  <si>
    <t>INE182A01018</t>
  </si>
  <si>
    <t>Godrej Industries Limited</t>
  </si>
  <si>
    <t>National Aluminium Company Limited</t>
  </si>
  <si>
    <t>GMR Infrastructure Limited</t>
  </si>
  <si>
    <t>Torrent Power Limited</t>
  </si>
  <si>
    <t>Sterlite Technologies Limited</t>
  </si>
  <si>
    <t>Endurance Technologies Limited</t>
  </si>
  <si>
    <t>Future Consumer Enterprise Limited</t>
  </si>
  <si>
    <t>Hexaware Technologies Limited</t>
  </si>
  <si>
    <t>Engineers India Limited</t>
  </si>
  <si>
    <t>Adani Power Limited</t>
  </si>
  <si>
    <t>NBCC (India) Limited</t>
  </si>
  <si>
    <t>INE095N01031</t>
  </si>
  <si>
    <t>V-Guard Industries Limited</t>
  </si>
  <si>
    <t>Syngene International Limited</t>
  </si>
  <si>
    <t>HEG Limited</t>
  </si>
  <si>
    <t>Quess Corp Limited</t>
  </si>
  <si>
    <t>Services</t>
  </si>
  <si>
    <t>L&amp;T Technology Services Limited</t>
  </si>
  <si>
    <t>INE010V01017</t>
  </si>
  <si>
    <t>Graphite India Limited</t>
  </si>
  <si>
    <t>INE371A01025</t>
  </si>
  <si>
    <t>JSW Energy Limited</t>
  </si>
  <si>
    <t>Prestige Estates Projects Limited</t>
  </si>
  <si>
    <t>Ajanta Pharma Limited</t>
  </si>
  <si>
    <t>Dewan Housing Finance Corporation Limited</t>
  </si>
  <si>
    <t>Dish TV India Limited</t>
  </si>
  <si>
    <t>Reliance Capital Limited</t>
  </si>
  <si>
    <t>Bombay Burmah Trading Corporation Limited</t>
  </si>
  <si>
    <t>INE050A01025</t>
  </si>
  <si>
    <t>Dilip Buildcon Limited</t>
  </si>
  <si>
    <t>Reliance Infrastructure Limited</t>
  </si>
  <si>
    <t>Godrej Agrovet Limited</t>
  </si>
  <si>
    <t>Mangalore Refinery and Petrochemicals Limited</t>
  </si>
  <si>
    <t>Sun Pharma Advanced Research Company Limited</t>
  </si>
  <si>
    <t>Varroc Engineering Limited</t>
  </si>
  <si>
    <t>INE665L01035</t>
  </si>
  <si>
    <t>IDBI Bank Limited</t>
  </si>
  <si>
    <t>Housing &amp; Urban Development Corporation Limited</t>
  </si>
  <si>
    <t>Reliance Power Limited</t>
  </si>
  <si>
    <t>Microsoft Corp</t>
  </si>
  <si>
    <t>Systems Software</t>
  </si>
  <si>
    <t>Apple Inc.</t>
  </si>
  <si>
    <t>Technology Hardware, Storage &amp; Peripherals</t>
  </si>
  <si>
    <t>Amazon Com Inc</t>
  </si>
  <si>
    <t>Internet &amp; Direct Marketing Retail</t>
  </si>
  <si>
    <t>Alphabet Inc</t>
  </si>
  <si>
    <t>Interactive Media &amp; Services</t>
  </si>
  <si>
    <t>Facebook Inc</t>
  </si>
  <si>
    <t>Alphabet Inc A</t>
  </si>
  <si>
    <t>Semiconductors</t>
  </si>
  <si>
    <t>Communications Equipment</t>
  </si>
  <si>
    <t>Cable &amp; Satellite</t>
  </si>
  <si>
    <t>PEPSICO INC</t>
  </si>
  <si>
    <t>US7134481081</t>
  </si>
  <si>
    <t>Soft Drinks</t>
  </si>
  <si>
    <t>Netflix Inc</t>
  </si>
  <si>
    <t>Movies &amp; Entertainment</t>
  </si>
  <si>
    <t>ADOBE INC</t>
  </si>
  <si>
    <t>Application Software</t>
  </si>
  <si>
    <t>Broadcom Inc</t>
  </si>
  <si>
    <t>US11135F1012</t>
  </si>
  <si>
    <t>Paypal Holdings Inc</t>
  </si>
  <si>
    <t>Data Processing &amp; Outsourced Services</t>
  </si>
  <si>
    <t>AMGEN INC</t>
  </si>
  <si>
    <t>Biotechnology</t>
  </si>
  <si>
    <t>Hypermarkets and Supercenters</t>
  </si>
  <si>
    <t>Starbucks ORD</t>
  </si>
  <si>
    <t>Restaurants</t>
  </si>
  <si>
    <t>GILEAD SCIENCES INC</t>
  </si>
  <si>
    <t>Booking Holdings Inc</t>
  </si>
  <si>
    <t>Charter Communications Inc</t>
  </si>
  <si>
    <t>Mondelez International Inc</t>
  </si>
  <si>
    <t>Packaged Foods &amp; Meats</t>
  </si>
  <si>
    <t>QUALCOMM INC</t>
  </si>
  <si>
    <t>The Walt Disney Company</t>
  </si>
  <si>
    <t>US2546871060</t>
  </si>
  <si>
    <t>Intuitive Surgical Inc</t>
  </si>
  <si>
    <t>Health Care Equipment</t>
  </si>
  <si>
    <t>Railroads</t>
  </si>
  <si>
    <t>Drug Retail</t>
  </si>
  <si>
    <t>T-Mobile US Inc</t>
  </si>
  <si>
    <t>Wireless Telecommunication Services</t>
  </si>
  <si>
    <t>Tesla Inc</t>
  </si>
  <si>
    <t>Automobile Manufacturers</t>
  </si>
  <si>
    <t>Baidu Inc Spon ADR</t>
  </si>
  <si>
    <t>Illumina Inc</t>
  </si>
  <si>
    <t>Life Sciences Tools &amp; Services</t>
  </si>
  <si>
    <t>Hotels, Resorts &amp; Cruise Lines</t>
  </si>
  <si>
    <t>Cognizant Technology Solutions Corp</t>
  </si>
  <si>
    <t>IT Consulting &amp; Other Services</t>
  </si>
  <si>
    <t>The Kraft Heinz Company</t>
  </si>
  <si>
    <t>Semiconductor Equipment</t>
  </si>
  <si>
    <t>Ebay Inc</t>
  </si>
  <si>
    <t>Interactive Home Entertainment</t>
  </si>
  <si>
    <t>Apparel Retail</t>
  </si>
  <si>
    <t>O'Reilly Automotive Inc</t>
  </si>
  <si>
    <t>Automotive Retail</t>
  </si>
  <si>
    <t>Alexion Pharmaceuticals Inc</t>
  </si>
  <si>
    <t>Monster Beverage Corp</t>
  </si>
  <si>
    <t>NXP Semiconductors N.V.</t>
  </si>
  <si>
    <t>NL0009538784</t>
  </si>
  <si>
    <t>XCEL ENERGY INC COM</t>
  </si>
  <si>
    <t>US98389B1008</t>
  </si>
  <si>
    <t>Electric Utilities</t>
  </si>
  <si>
    <t>Workday Inc</t>
  </si>
  <si>
    <t>JD Com Inc ADR</t>
  </si>
  <si>
    <t>ADVANCED MICRO DEVICES COM</t>
  </si>
  <si>
    <t>US0079031078</t>
  </si>
  <si>
    <t>General Merchandise Stores</t>
  </si>
  <si>
    <t>Construction Machinery &amp; Heavy Trucks</t>
  </si>
  <si>
    <t>Align Technology Inc</t>
  </si>
  <si>
    <t>Health Care Supplies</t>
  </si>
  <si>
    <t>WILLIS TOWERS WATSON PLC</t>
  </si>
  <si>
    <t>IE00BDB6Q211</t>
  </si>
  <si>
    <t>Insurance Brokers</t>
  </si>
  <si>
    <t>VERISIGN INC COM</t>
  </si>
  <si>
    <t>US92343E1029</t>
  </si>
  <si>
    <t>Internet Services &amp; Infrastructure</t>
  </si>
  <si>
    <t>Verisk Analytics Inc</t>
  </si>
  <si>
    <t>Research &amp; Consulting Services</t>
  </si>
  <si>
    <t>UNITED CONTINENTAL HOLDINGS</t>
  </si>
  <si>
    <t>US9100471096</t>
  </si>
  <si>
    <t>Airlines</t>
  </si>
  <si>
    <t>Diversified Support Services</t>
  </si>
  <si>
    <t>Ulta Beauty Inc</t>
  </si>
  <si>
    <t>Specialty Stores</t>
  </si>
  <si>
    <t>LULULEMON ATHLETICA INC</t>
  </si>
  <si>
    <t>US5500211090</t>
  </si>
  <si>
    <t>Apparel, Accessories and Luxury Goods</t>
  </si>
  <si>
    <t>Microchip Technology Inc</t>
  </si>
  <si>
    <t>Cerner Corp</t>
  </si>
  <si>
    <t>Health Care Technology</t>
  </si>
  <si>
    <t>Trading Companies &amp; Distributors</t>
  </si>
  <si>
    <t>NETAPP INC</t>
  </si>
  <si>
    <t>US64110D1046</t>
  </si>
  <si>
    <t>EXPEDIA INC</t>
  </si>
  <si>
    <t>American Airlines Group Inc</t>
  </si>
  <si>
    <t>Casinos &amp; Gaming</t>
  </si>
  <si>
    <t>FOX-Registered Shs-A</t>
  </si>
  <si>
    <t>US35137L1052</t>
  </si>
  <si>
    <t>Broadcasting</t>
  </si>
  <si>
    <t>ASML Holding NV</t>
  </si>
  <si>
    <t>Trucking</t>
  </si>
  <si>
    <t>Leisure Products</t>
  </si>
  <si>
    <t>FOX-Registered Shares-B</t>
  </si>
  <si>
    <t>US35137L2043</t>
  </si>
  <si>
    <t>Health Care Distributors</t>
  </si>
  <si>
    <t>HDFC Life Insurance Company Limited</t>
  </si>
  <si>
    <t>ICICI Lombard General Insurance Company Limited</t>
  </si>
  <si>
    <t>ABB India Limited</t>
  </si>
  <si>
    <t>Container Corporation of India Limited</t>
  </si>
  <si>
    <t>INE111A01025</t>
  </si>
  <si>
    <t>Havells India Limited</t>
  </si>
  <si>
    <t>IPCA Laboratories Limited</t>
  </si>
  <si>
    <t>INE571A01020</t>
  </si>
  <si>
    <t>Hindustan Petroleum Corporation Limited</t>
  </si>
  <si>
    <t>Mahindra Logistics Limited</t>
  </si>
  <si>
    <t>INE766P01016</t>
  </si>
  <si>
    <t>Abbott India Limited</t>
  </si>
  <si>
    <t>INE358A01014</t>
  </si>
  <si>
    <t>Eris LifeSciences Limited</t>
  </si>
  <si>
    <t>182 Days Tbill (MD 29/08/2019)</t>
  </si>
  <si>
    <t>IN002018Y482</t>
  </si>
  <si>
    <t>SOVEREIGN</t>
  </si>
  <si>
    <t>National Bank For Agriculture and Rural Development 2019 ** #</t>
  </si>
  <si>
    <t>INE261F16272</t>
  </si>
  <si>
    <t>Axis Bank Limited 2019 ** #</t>
  </si>
  <si>
    <t>INE238A161I9</t>
  </si>
  <si>
    <t>Page Industries Limited</t>
  </si>
  <si>
    <t>City Union Bank Limited</t>
  </si>
  <si>
    <t>INE491A01021</t>
  </si>
  <si>
    <t>Sundram Fasteners Limited</t>
  </si>
  <si>
    <t>INE387A01021</t>
  </si>
  <si>
    <t>HDFC Asset Management Company Limited</t>
  </si>
  <si>
    <t>INE127D01025</t>
  </si>
  <si>
    <t>Kansai Nerolac Paints Limited</t>
  </si>
  <si>
    <t>WABCO India Limited</t>
  </si>
  <si>
    <t>Astral Poly Technik Limited</t>
  </si>
  <si>
    <t>Bhansali Engineering Polymers Limited</t>
  </si>
  <si>
    <t>INE922A01025</t>
  </si>
  <si>
    <t>United Spirits Limited</t>
  </si>
  <si>
    <t>INE854D01024</t>
  </si>
  <si>
    <t>Petronet LNG Limited</t>
  </si>
  <si>
    <t>Ashok Leyland Limited</t>
  </si>
  <si>
    <t>Manpasand Beverages Limited</t>
  </si>
  <si>
    <t>Tata Elxsi Limited</t>
  </si>
  <si>
    <t>Can Fin Homes Limited</t>
  </si>
  <si>
    <t>Motherson Sumi Systems Limited</t>
  </si>
  <si>
    <t>INE775A01035</t>
  </si>
  <si>
    <t>InterGlobe Aviation Limited</t>
  </si>
  <si>
    <t>Birla Corporation Limited</t>
  </si>
  <si>
    <t>INE340A01012</t>
  </si>
  <si>
    <t>Lupin Limited</t>
  </si>
  <si>
    <t>Kajaria Ceramics Limited</t>
  </si>
  <si>
    <t/>
  </si>
  <si>
    <t>8.50% Housing Development Finance Corporation Limited 2020 **</t>
  </si>
  <si>
    <t>INE001A07NZ7</t>
  </si>
  <si>
    <t>7.8409% Bajaj Finance Limited 2020 **</t>
  </si>
  <si>
    <t>CARE AAA</t>
  </si>
  <si>
    <t>7.90% Aditya Birla Finance Limited 2020 **</t>
  </si>
  <si>
    <t>ICRA AAA</t>
  </si>
  <si>
    <t>9% State Bank of India 2021 **</t>
  </si>
  <si>
    <t>8.75% State Bank of India 2021 **</t>
  </si>
  <si>
    <t>8.85% HDFC Bank Limited 2022 **</t>
  </si>
  <si>
    <t>8.70% Aditya Birla Finance Limited 2019 **</t>
  </si>
  <si>
    <t>7.9% Tata Sons Private Ltd 2020 ** #</t>
  </si>
  <si>
    <t>INE895D08758</t>
  </si>
  <si>
    <t>INE895D08733</t>
  </si>
  <si>
    <t>91 Days Tbill (MD 11/04/2019)</t>
  </si>
  <si>
    <t>IN002018X443</t>
  </si>
  <si>
    <t>91 Days Tbill (MD 16/05/2019)</t>
  </si>
  <si>
    <t>IN002018X492</t>
  </si>
  <si>
    <t>Treasury Bill/Cash Management Bill</t>
  </si>
  <si>
    <t>Certificate of Deposit</t>
  </si>
  <si>
    <t>INE562A16JH5</t>
  </si>
  <si>
    <t>FITCH A1+</t>
  </si>
  <si>
    <t>INE160A16LR3</t>
  </si>
  <si>
    <t>CARE A1+</t>
  </si>
  <si>
    <t>Colgate Palmolive (India) Limited</t>
  </si>
  <si>
    <t>INE259A01022</t>
  </si>
  <si>
    <t>7.8% Housing Development Finance Corporation Limited 2019 **</t>
  </si>
  <si>
    <t>INE001A07PU3</t>
  </si>
  <si>
    <t>7.4% Tata Sons Private Ltd 2020 #</t>
  </si>
  <si>
    <t>INE895D08824</t>
  </si>
  <si>
    <t>Exchange Traded Funds</t>
  </si>
  <si>
    <t>Motilal Oswal MOSt Shares NASDAQ-100 ETF</t>
  </si>
  <si>
    <t>INF247L01031</t>
  </si>
  <si>
    <t>### As March 31, 2019 was a non - business day for this Scheme, the NAV’s at the end of the period are as of March 29,2019.</t>
  </si>
  <si>
    <t>## As September 30, 2018 was a non - business day for this Scheme, the NAV’s at the beginning of the period are as of September 28,2018.</t>
  </si>
  <si>
    <t xml:space="preserve">            Regular Dividend Option-Daily</t>
  </si>
  <si>
    <t xml:space="preserve">            Regular Dividend Option-Weekly</t>
  </si>
  <si>
    <t xml:space="preserve">            Regular-Dividend Option-Monthly</t>
  </si>
  <si>
    <t xml:space="preserve">            Direct-Dividend Option-Daily</t>
  </si>
  <si>
    <t xml:space="preserve">            Direct-Dividend Option-Fortnightly</t>
  </si>
  <si>
    <t xml:space="preserve">            Direct-Dividend Option-Weekly</t>
  </si>
  <si>
    <t xml:space="preserve">            Direct -Dividend Option-Monthly</t>
  </si>
  <si>
    <t>96.7 days</t>
  </si>
  <si>
    <t>7.   Average Portfolio Maturity</t>
  </si>
  <si>
    <t>8.   Portfolio Turnover Ratio</t>
  </si>
  <si>
    <t>9.   Dividend declared during the half year period</t>
  </si>
  <si>
    <t>1.09 yrs</t>
  </si>
  <si>
    <t>1.36 yrs</t>
  </si>
  <si>
    <t>26.55 days</t>
  </si>
  <si>
    <t xml:space="preserve">            Direct-Dividend Option-Quarterly</t>
  </si>
  <si>
    <t>6.   Dividend declared during the half year period</t>
  </si>
  <si>
    <t>22.1246</t>
  </si>
  <si>
    <t>16.7731</t>
  </si>
  <si>
    <t>20.5092</t>
  </si>
  <si>
    <t>15.3429</t>
  </si>
  <si>
    <t>13.3092</t>
  </si>
  <si>
    <t>9.3929</t>
  </si>
  <si>
    <t>9.4034</t>
  </si>
  <si>
    <t>9.4106</t>
  </si>
  <si>
    <t>9.3998</t>
  </si>
  <si>
    <t>9.5349</t>
  </si>
  <si>
    <t>12.9428</t>
  </si>
  <si>
    <t>9.4004</t>
  </si>
  <si>
    <t>9.4010</t>
  </si>
  <si>
    <t>9.4068</t>
  </si>
  <si>
    <t>9.3975</t>
  </si>
  <si>
    <t>9.5341</t>
  </si>
  <si>
    <t>25.4788</t>
  </si>
  <si>
    <t>20.4163</t>
  </si>
  <si>
    <t>24.0408</t>
  </si>
  <si>
    <t>19.1057</t>
  </si>
  <si>
    <t>25.6232</t>
  </si>
  <si>
    <t>23.6364</t>
  </si>
  <si>
    <t>24.5499</t>
  </si>
  <si>
    <t>22.5739</t>
  </si>
  <si>
    <t>17.3619</t>
  </si>
  <si>
    <t>15.7512</t>
  </si>
  <si>
    <t>16.5071</t>
  </si>
  <si>
    <t>14.9152</t>
  </si>
  <si>
    <t>11.9952</t>
  </si>
  <si>
    <t>11.5069</t>
  </si>
  <si>
    <t>11.6133</t>
  </si>
  <si>
    <t>11.7302</t>
  </si>
  <si>
    <t>11.2561</t>
  </si>
  <si>
    <t>11.3216</t>
  </si>
  <si>
    <t>9.7587</t>
  </si>
  <si>
    <t>9.7528</t>
  </si>
  <si>
    <t>NA***</t>
  </si>
  <si>
    <t>*** The Scheme was launched during the half year period and hence no NAV for the beginning of the period.</t>
  </si>
  <si>
    <t>3.   NAV at the beginning of the half year</t>
  </si>
  <si>
    <t>10.2% Aditya Birla Finance Limited 2019 **</t>
  </si>
  <si>
    <t>Indian Bank 2019 **#</t>
  </si>
  <si>
    <t>Punjab National Bank 2019 **#</t>
  </si>
  <si>
    <t># Please refer to page no. 21 of Scheme information Document</t>
  </si>
  <si>
    <t>Motilal Oswal M50 ETF (MOFM50)</t>
  </si>
  <si>
    <t>Motilal Oswal Midcap 100 ETF (MOFM100)</t>
  </si>
  <si>
    <t>Motilal Oswal Nasdaq 100 ETF (MOFN100)</t>
  </si>
  <si>
    <t>Motilal Oswal Focused 25 Fund (MOF25)</t>
  </si>
  <si>
    <t>(An open ended equity scheme investing in maximum 25 stocks intending to focus on Large Cap stocks)</t>
  </si>
  <si>
    <t>Motilal Oswal Ultra Short Term Fund (MOFUSTF)</t>
  </si>
  <si>
    <t>Motilal Oswal Midcap 30 Fund (MOF30)</t>
  </si>
  <si>
    <t>(Mid Cap Fund - An open ended equity scheme predominantly investing in mid cap stocks)</t>
  </si>
  <si>
    <t>Motilal Oswal Multicap 35 Fund (MOF35)</t>
  </si>
  <si>
    <t>(Multi Cap Fund - An open ended equity scheme investing across large cap, mid cap, small cap stocks)</t>
  </si>
  <si>
    <t>Motilal Oswal Long Term Equity Fund (MOFLTE)</t>
  </si>
  <si>
    <t>(An open ended equity linked saving scheme with a statutory lock in of 3 years and tax benefit)</t>
  </si>
  <si>
    <t>Motilal Oswal Dynamic Fund (MOFDYNAMIC)</t>
  </si>
  <si>
    <t>(An open ended dynamic asset allocation fund)</t>
  </si>
  <si>
    <t>Motilal Oswal Equity Hybrid Fund (MOFEH)</t>
  </si>
  <si>
    <t>(An open ended hybrid scheme investing predominantly in equity &amp; equity related instruments)</t>
  </si>
  <si>
    <t>Motilal Oswal Nasdaq 100 Fund of Fund (MOFN100FOF)</t>
  </si>
  <si>
    <t>(An open ended fund of fund scheme investing in Motilal Oswal Nasdaq 100 ETF)</t>
  </si>
  <si>
    <t>Motilal Oswal Liquid Fund (MOFLF)</t>
  </si>
  <si>
    <t>(An open ended liquid fund)</t>
  </si>
  <si>
    <t>(An open ended scheme replicating/tracking Nifty 50 Index)</t>
  </si>
  <si>
    <t>(An open ended scheme replicating / tracking Nifty  Midcap 100 Index)</t>
  </si>
  <si>
    <t>(An open ended scheme replicating/ tracking NASDAQ-100 Index)</t>
  </si>
  <si>
    <t>(An open ended ultra-short term debt scheme investing in instruments such that the Macaulay # duration of the portfolio is between 3 months and 6 months)</t>
  </si>
  <si>
    <t>Other than Hedging Positions through Futures as on March 31, 2019</t>
  </si>
  <si>
    <t>Hedging Positions through Put Options as on March 31, 2019</t>
  </si>
  <si>
    <t>Hedging Positions through swaps as on March 31, 2019 - NIL</t>
  </si>
  <si>
    <t>Other than Hedging Positions through Options as on March 31, 2019</t>
  </si>
  <si>
    <t>Hedging Positions through Futures as on March 31, 2019</t>
  </si>
  <si>
    <t>Tri Party Repo Dealing System (TREPS)</t>
  </si>
  <si>
    <t>Registered Office: 10th Floor, Motilal Oswal Tower, Rahimtullah Sayani Road, Opp. Parel ST Depot, Prabhadevi, Mumbai - 400 025. ● Toll Free No. : +91 8108622222 ● FAX: 022 3089 6884</t>
  </si>
  <si>
    <t>Registered Office: 10th Floor, Motilal Oswal Tower, Rahimtullah Sayani Road, Opp. Parel ST Depot, Prabhadevi, Mumbai - 400 025. ● Toll Free No. : + 91 8108622222 ● FAX: 022 3089 6884</t>
  </si>
  <si>
    <t>Registered Office: 10th Floor, Motilal Oswal Tower, Rahimtullah Sayani Road, Opp. Parel ST Depot, Prabhadevi, Mumbai - 400 025. ● Toll Free No. :+91 8108622222 ● FAX: 022 3089 6884</t>
  </si>
  <si>
    <t>4.   NAV at the end of the half year ##</t>
  </si>
  <si>
    <t>## As March 31, 2019 was a non - business day for this Scheme, the NAV’s at the end of the period are as of March 29,2019.</t>
  </si>
  <si>
    <t xml:space="preserve">1.  Total Non Performing Assets/Sundry Debtors are Rs 7340.26 lakhs and its percentage to NAV is 42.94% as seen on current AuM of Rs 170.94 crs but valued at Zero.The original holding was 7.34% </t>
  </si>
  <si>
    <t xml:space="preserve">       as on  07th September 2018 at date of first downgrade with AuM then being 1000.50 crs. </t>
  </si>
  <si>
    <t>91 days</t>
  </si>
  <si>
    <t xml:space="preserve">6.50% HDFC Bank Limited 2019 </t>
  </si>
  <si>
    <t xml:space="preserve">6.25% HDFC Bank Limited 2019 </t>
  </si>
  <si>
    <t>6.75% HDFC Bank Limited 2019</t>
  </si>
  <si>
    <t xml:space="preserve">6.75% HDFC Bank Limited 2019 </t>
  </si>
  <si>
    <t>For the period ended March 31, 2019 following details specified for non-hedging transactions through futures which have been squared off/expired:</t>
  </si>
  <si>
    <t>For the period ended March 31, 2019 following details specified for hedging transactions through futures which have been squared off/expired:</t>
  </si>
  <si>
    <t>For the period ended March 31, 2019 following details specified with regard to non-hedging transactions through options which have already been exercised/expired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</si>
</sst>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0.00\%;\-0.00\%"/>
    <numFmt numFmtId="168" formatCode="#,###;\(#,###\)"/>
    <numFmt numFmtId="169" formatCode="0.0000"/>
    <numFmt numFmtId="170" formatCode="#,##0.0000"/>
    <numFmt numFmtId="171" formatCode="0.000000"/>
    <numFmt numFmtId="172" formatCode="#,##0.00;\(#,##0.00\)"/>
    <numFmt numFmtId="173" formatCode="0.00_)"/>
  </numFmts>
  <fonts count="37" x14ac:knownFonts="1">
    <font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20"/>
      <name val="Franklin Gothic Book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1"/>
      <name val="Franklin Gothic Book"/>
      <family val="2"/>
    </font>
    <font>
      <b/>
      <sz val="11"/>
      <color theme="0"/>
      <name val="Franklin Gothic Book"/>
      <family val="2"/>
    </font>
    <font>
      <b/>
      <sz val="10"/>
      <name val="Palatino Linotype"/>
      <family val="1"/>
    </font>
    <font>
      <sz val="8"/>
      <name val="Arial"/>
      <family val="2"/>
    </font>
    <font>
      <u/>
      <sz val="10"/>
      <name val="Franklin Gothic Book"/>
      <family val="2"/>
    </font>
    <font>
      <sz val="10"/>
      <color indexed="10"/>
      <name val="Palatino Linotype"/>
      <family val="1"/>
    </font>
    <font>
      <sz val="10"/>
      <color theme="0" tint="-0.34998626667073579"/>
      <name val="Palatino Linotype"/>
      <family val="1"/>
    </font>
    <font>
      <sz val="10"/>
      <color rgb="FFFF0000"/>
      <name val="Palatino Linotype"/>
      <family val="1"/>
    </font>
    <font>
      <b/>
      <sz val="10"/>
      <color theme="0"/>
      <name val="Franklin Gothic Book"/>
      <family val="2"/>
    </font>
    <font>
      <b/>
      <sz val="10"/>
      <color rgb="FFFF0000"/>
      <name val="Palatino Linotype"/>
      <family val="1"/>
    </font>
    <font>
      <sz val="8"/>
      <color rgb="FFFF0000"/>
      <name val="Arial"/>
      <family val="2"/>
    </font>
    <font>
      <sz val="9"/>
      <color indexed="8"/>
      <name val="Arial"/>
      <family val="2"/>
    </font>
    <font>
      <sz val="10"/>
      <color theme="0"/>
      <name val="Palatino Linotype"/>
      <family val="1"/>
    </font>
    <font>
      <sz val="12"/>
      <name val="Franklin Gothic Book"/>
      <family val="2"/>
    </font>
    <font>
      <sz val="10"/>
      <color theme="1"/>
      <name val="Franklin Gothic Book"/>
      <family val="2"/>
    </font>
    <font>
      <sz val="10"/>
      <color indexed="9"/>
      <name val="Palatino Linotype"/>
      <family val="1"/>
    </font>
    <font>
      <b/>
      <sz val="10"/>
      <name val="Arial"/>
      <family val="2"/>
    </font>
    <font>
      <sz val="10"/>
      <color theme="0"/>
      <name val="Franklin Gothic Book"/>
      <family val="2"/>
    </font>
    <font>
      <sz val="10"/>
      <color theme="0" tint="-0.34998626667073579"/>
      <name val="Arial"/>
      <family val="2"/>
    </font>
    <font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theme="1"/>
      <name val="Franklin Gothic Book"/>
      <family val="2"/>
    </font>
    <font>
      <sz val="11"/>
      <name val="Calibri"/>
      <family val="2"/>
      <scheme val="minor"/>
    </font>
    <font>
      <sz val="9"/>
      <color indexed="72"/>
      <name val="Arial"/>
      <family val="2"/>
    </font>
    <font>
      <b/>
      <sz val="9"/>
      <color indexed="72"/>
      <name val="Arial"/>
      <family val="2"/>
    </font>
    <font>
      <sz val="10"/>
      <name val="Arial"/>
    </font>
    <font>
      <b/>
      <i/>
      <sz val="16"/>
      <name val="Helv"/>
    </font>
    <font>
      <i/>
      <sz val="10"/>
      <name val="Helv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38" fontId="11" fillId="7" borderId="0" applyNumberFormat="0" applyBorder="0" applyAlignment="0" applyProtection="0"/>
    <xf numFmtId="10" fontId="11" fillId="8" borderId="17" applyNumberFormat="0" applyBorder="0" applyAlignment="0" applyProtection="0"/>
    <xf numFmtId="0" fontId="1" fillId="0" borderId="0"/>
    <xf numFmtId="173" fontId="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15"/>
    <xf numFmtId="9" fontId="33" fillId="0" borderId="0" applyFont="0" applyFill="0" applyBorder="0" applyAlignment="0" applyProtection="0"/>
    <xf numFmtId="10" fontId="1" fillId="0" borderId="0" applyFont="0" applyFill="0" applyBorder="0" applyAlignment="0" applyProtection="0"/>
    <xf numFmtId="12" fontId="24" fillId="0" borderId="0" applyNumberFormat="0" applyFill="0" applyBorder="0" applyAlignment="0" applyProtection="0"/>
    <xf numFmtId="0" fontId="1" fillId="0" borderId="0"/>
    <xf numFmtId="40" fontId="36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478">
    <xf numFmtId="0" fontId="0" fillId="0" borderId="0" xfId="0"/>
    <xf numFmtId="0" fontId="2" fillId="0" borderId="0" xfId="0" applyFont="1" applyFill="1" applyBorder="1"/>
    <xf numFmtId="0" fontId="2" fillId="0" borderId="0" xfId="3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4" applyFont="1" applyFill="1" applyBorder="1" applyAlignment="1" applyProtection="1">
      <alignment horizontal="center" vertical="center" wrapText="1"/>
      <protection locked="0"/>
    </xf>
    <xf numFmtId="164" fontId="6" fillId="0" borderId="12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4" xfId="0" applyFont="1" applyFill="1" applyBorder="1"/>
    <xf numFmtId="0" fontId="5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/>
    </xf>
    <xf numFmtId="164" fontId="5" fillId="0" borderId="16" xfId="1" applyFont="1" applyFill="1" applyBorder="1" applyAlignment="1">
      <alignment horizontal="right"/>
    </xf>
    <xf numFmtId="0" fontId="10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" fontId="5" fillId="0" borderId="15" xfId="0" applyNumberFormat="1" applyFont="1" applyFill="1" applyBorder="1" applyAlignment="1">
      <alignment horizontal="right"/>
    </xf>
    <xf numFmtId="164" fontId="5" fillId="0" borderId="16" xfId="1" applyFont="1" applyFill="1" applyBorder="1"/>
    <xf numFmtId="0" fontId="11" fillId="0" borderId="0" xfId="0" applyFont="1"/>
    <xf numFmtId="0" fontId="5" fillId="0" borderId="0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165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64" fontId="6" fillId="0" borderId="17" xfId="1" applyFont="1" applyFill="1" applyBorder="1" applyAlignment="1"/>
    <xf numFmtId="164" fontId="6" fillId="0" borderId="18" xfId="1" applyFont="1" applyFill="1" applyBorder="1" applyAlignment="1"/>
    <xf numFmtId="164" fontId="2" fillId="0" borderId="0" xfId="0" applyNumberFormat="1" applyFont="1" applyFill="1" applyBorder="1"/>
    <xf numFmtId="164" fontId="6" fillId="0" borderId="15" xfId="0" applyNumberFormat="1" applyFont="1" applyFill="1" applyBorder="1" applyAlignment="1">
      <alignment horizontal="right"/>
    </xf>
    <xf numFmtId="164" fontId="6" fillId="0" borderId="16" xfId="1" applyFont="1" applyFill="1" applyBorder="1" applyAlignment="1">
      <alignment horizontal="right"/>
    </xf>
    <xf numFmtId="164" fontId="6" fillId="0" borderId="15" xfId="1" applyFont="1" applyFill="1" applyBorder="1" applyAlignment="1"/>
    <xf numFmtId="164" fontId="6" fillId="0" borderId="16" xfId="1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5" xfId="0" applyFont="1" applyFill="1" applyBorder="1"/>
    <xf numFmtId="0" fontId="5" fillId="0" borderId="13" xfId="0" applyFont="1" applyFill="1" applyBorder="1"/>
    <xf numFmtId="164" fontId="6" fillId="0" borderId="17" xfId="0" applyNumberFormat="1" applyFont="1" applyFill="1" applyBorder="1" applyAlignment="1">
      <alignment horizontal="right"/>
    </xf>
    <xf numFmtId="164" fontId="6" fillId="0" borderId="18" xfId="1" applyFont="1" applyFill="1" applyBorder="1" applyAlignment="1">
      <alignment horizontal="right"/>
    </xf>
    <xf numFmtId="164" fontId="6" fillId="0" borderId="16" xfId="1" applyFont="1" applyFill="1" applyBorder="1"/>
    <xf numFmtId="0" fontId="5" fillId="2" borderId="19" xfId="0" applyFont="1" applyFill="1" applyBorder="1" applyAlignment="1">
      <alignment horizontal="left"/>
    </xf>
    <xf numFmtId="164" fontId="6" fillId="0" borderId="15" xfId="1" applyFont="1" applyFill="1" applyBorder="1"/>
    <xf numFmtId="0" fontId="6" fillId="0" borderId="15" xfId="0" applyFont="1" applyFill="1" applyBorder="1" applyAlignment="1">
      <alignment horizontal="left"/>
    </xf>
    <xf numFmtId="164" fontId="5" fillId="0" borderId="15" xfId="1" applyFont="1" applyFill="1" applyBorder="1"/>
    <xf numFmtId="164" fontId="6" fillId="0" borderId="17" xfId="1" applyFont="1" applyFill="1" applyBorder="1" applyAlignment="1">
      <alignment horizontal="left"/>
    </xf>
    <xf numFmtId="164" fontId="6" fillId="0" borderId="18" xfId="1" applyFont="1" applyFill="1" applyBorder="1"/>
    <xf numFmtId="0" fontId="6" fillId="0" borderId="2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164" fontId="6" fillId="0" borderId="22" xfId="1" applyFont="1" applyFill="1" applyBorder="1" applyAlignment="1">
      <alignment horizontal="left"/>
    </xf>
    <xf numFmtId="164" fontId="6" fillId="0" borderId="23" xfId="1" applyFont="1" applyFill="1" applyBorder="1" applyAlignment="1">
      <alignment horizontal="right"/>
    </xf>
    <xf numFmtId="0" fontId="5" fillId="0" borderId="4" xfId="0" applyFont="1" applyFill="1" applyBorder="1"/>
    <xf numFmtId="0" fontId="5" fillId="0" borderId="0" xfId="0" applyFont="1" applyFill="1" applyBorder="1" applyAlignment="1"/>
    <xf numFmtId="3" fontId="6" fillId="0" borderId="0" xfId="0" applyNumberFormat="1" applyFont="1" applyFill="1" applyBorder="1"/>
    <xf numFmtId="164" fontId="5" fillId="0" borderId="5" xfId="1" applyFont="1" applyFill="1" applyBorder="1"/>
    <xf numFmtId="0" fontId="5" fillId="0" borderId="4" xfId="0" applyFont="1" applyFill="1" applyBorder="1" applyAlignment="1"/>
    <xf numFmtId="0" fontId="6" fillId="0" borderId="0" xfId="4" applyFont="1" applyFill="1" applyBorder="1"/>
    <xf numFmtId="0" fontId="6" fillId="0" borderId="0" xfId="0" applyFont="1" applyFill="1" applyBorder="1" applyAlignment="1"/>
    <xf numFmtId="0" fontId="5" fillId="0" borderId="0" xfId="4" applyFont="1" applyFill="1" applyBorder="1" applyProtection="1">
      <protection locked="0"/>
    </xf>
    <xf numFmtId="164" fontId="5" fillId="0" borderId="0" xfId="1" applyFont="1" applyFill="1" applyBorder="1" applyAlignment="1" applyProtection="1">
      <alignment horizontal="right"/>
      <protection locked="0"/>
    </xf>
    <xf numFmtId="0" fontId="5" fillId="0" borderId="0" xfId="4" applyFont="1" applyFill="1" applyBorder="1"/>
    <xf numFmtId="0" fontId="5" fillId="0" borderId="6" xfId="0" applyFont="1" applyFill="1" applyBorder="1" applyAlignment="1"/>
    <xf numFmtId="0" fontId="5" fillId="2" borderId="0" xfId="4" applyFont="1" applyFill="1" applyBorder="1"/>
    <xf numFmtId="0" fontId="5" fillId="0" borderId="7" xfId="0" applyFont="1" applyFill="1" applyBorder="1"/>
    <xf numFmtId="164" fontId="5" fillId="0" borderId="8" xfId="1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/>
    <xf numFmtId="0" fontId="14" fillId="0" borderId="0" xfId="0" applyFont="1" applyFill="1" applyBorder="1"/>
    <xf numFmtId="14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/>
    <xf numFmtId="164" fontId="14" fillId="0" borderId="0" xfId="1" applyFont="1" applyFill="1" applyBorder="1"/>
    <xf numFmtId="4" fontId="2" fillId="0" borderId="0" xfId="0" applyNumberFormat="1" applyFont="1" applyFill="1" applyBorder="1"/>
    <xf numFmtId="0" fontId="15" fillId="0" borderId="0" xfId="0" applyFont="1" applyFill="1" applyBorder="1"/>
    <xf numFmtId="0" fontId="15" fillId="0" borderId="0" xfId="3" applyFont="1" applyFill="1" applyBorder="1"/>
    <xf numFmtId="0" fontId="2" fillId="0" borderId="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/>
    <xf numFmtId="0" fontId="17" fillId="0" borderId="0" xfId="0" applyFont="1" applyFill="1" applyBorder="1"/>
    <xf numFmtId="0" fontId="6" fillId="0" borderId="26" xfId="0" applyFont="1" applyFill="1" applyBorder="1" applyAlignment="1">
      <alignment horizontal="left"/>
    </xf>
    <xf numFmtId="0" fontId="18" fillId="0" borderId="0" xfId="0" applyFont="1"/>
    <xf numFmtId="0" fontId="5" fillId="0" borderId="26" xfId="0" applyFont="1" applyFill="1" applyBorder="1"/>
    <xf numFmtId="0" fontId="5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4" fontId="6" fillId="0" borderId="0" xfId="0" applyNumberFormat="1" applyFont="1" applyFill="1" applyBorder="1"/>
    <xf numFmtId="164" fontId="5" fillId="0" borderId="0" xfId="1" applyFont="1" applyFill="1" applyBorder="1" applyAlignment="1">
      <alignment horizontal="right"/>
    </xf>
    <xf numFmtId="4" fontId="14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/>
    <xf numFmtId="0" fontId="5" fillId="0" borderId="29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right"/>
    </xf>
    <xf numFmtId="164" fontId="5" fillId="0" borderId="30" xfId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167" fontId="19" fillId="4" borderId="0" xfId="0" applyNumberFormat="1" applyFont="1" applyFill="1" applyBorder="1" applyAlignment="1">
      <alignment horizontal="right"/>
    </xf>
    <xf numFmtId="168" fontId="19" fillId="4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11" fillId="0" borderId="0" xfId="0" applyFont="1" applyFill="1"/>
    <xf numFmtId="4" fontId="6" fillId="0" borderId="17" xfId="0" applyNumberFormat="1" applyFont="1" applyFill="1" applyBorder="1" applyAlignment="1">
      <alignment horizontal="right"/>
    </xf>
    <xf numFmtId="164" fontId="5" fillId="0" borderId="15" xfId="2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9" xfId="0" applyFont="1" applyFill="1" applyBorder="1"/>
    <xf numFmtId="0" fontId="6" fillId="0" borderId="31" xfId="0" applyFont="1" applyFill="1" applyBorder="1" applyAlignment="1">
      <alignment horizontal="right"/>
    </xf>
    <xf numFmtId="39" fontId="6" fillId="0" borderId="0" xfId="0" applyNumberFormat="1" applyFont="1" applyFill="1" applyBorder="1" applyAlignment="1"/>
    <xf numFmtId="166" fontId="2" fillId="0" borderId="0" xfId="0" applyNumberFormat="1" applyFont="1" applyFill="1" applyBorder="1"/>
    <xf numFmtId="0" fontId="15" fillId="2" borderId="0" xfId="0" applyFont="1" applyFill="1" applyBorder="1"/>
    <xf numFmtId="0" fontId="2" fillId="2" borderId="0" xfId="0" applyFont="1" applyFill="1" applyBorder="1"/>
    <xf numFmtId="0" fontId="20" fillId="2" borderId="0" xfId="0" applyFont="1" applyFill="1" applyBorder="1"/>
    <xf numFmtId="0" fontId="15" fillId="2" borderId="0" xfId="3" applyFont="1" applyFill="1" applyBorder="1"/>
    <xf numFmtId="0" fontId="2" fillId="2" borderId="0" xfId="3" applyFont="1" applyFill="1" applyBorder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164" fontId="6" fillId="2" borderId="32" xfId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15" xfId="0" applyFont="1" applyFill="1" applyBorder="1"/>
    <xf numFmtId="0" fontId="5" fillId="2" borderId="15" xfId="0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right"/>
    </xf>
    <xf numFmtId="164" fontId="5" fillId="2" borderId="5" xfId="1" applyFont="1" applyFill="1" applyBorder="1" applyAlignment="1">
      <alignment horizontal="right"/>
    </xf>
    <xf numFmtId="0" fontId="17" fillId="2" borderId="0" xfId="0" applyFont="1" applyFill="1" applyBorder="1"/>
    <xf numFmtId="0" fontId="5" fillId="2" borderId="1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" fontId="5" fillId="2" borderId="15" xfId="0" applyNumberFormat="1" applyFont="1" applyFill="1" applyBorder="1" applyAlignment="1">
      <alignment horizontal="right"/>
    </xf>
    <xf numFmtId="164" fontId="5" fillId="2" borderId="5" xfId="1" applyFont="1" applyFill="1" applyBorder="1"/>
    <xf numFmtId="0" fontId="18" fillId="2" borderId="0" xfId="0" applyFont="1" applyFill="1"/>
    <xf numFmtId="0" fontId="5" fillId="2" borderId="26" xfId="0" applyFont="1" applyFill="1" applyBorder="1"/>
    <xf numFmtId="0" fontId="5" fillId="2" borderId="15" xfId="0" applyFont="1" applyFill="1" applyBorder="1"/>
    <xf numFmtId="165" fontId="5" fillId="2" borderId="15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164" fontId="6" fillId="2" borderId="5" xfId="1" applyFont="1" applyFill="1" applyBorder="1" applyAlignment="1">
      <alignment horizontal="right"/>
    </xf>
    <xf numFmtId="164" fontId="6" fillId="2" borderId="15" xfId="1" applyFont="1" applyFill="1" applyBorder="1" applyAlignment="1"/>
    <xf numFmtId="164" fontId="6" fillId="2" borderId="16" xfId="1" applyFont="1" applyFill="1" applyBorder="1" applyAlignment="1"/>
    <xf numFmtId="164" fontId="2" fillId="2" borderId="0" xfId="0" applyNumberFormat="1" applyFont="1" applyFill="1" applyBorder="1"/>
    <xf numFmtId="0" fontId="5" fillId="2" borderId="26" xfId="0" applyFont="1" applyFill="1" applyBorder="1" applyAlignment="1">
      <alignment horizontal="left"/>
    </xf>
    <xf numFmtId="164" fontId="5" fillId="2" borderId="15" xfId="0" applyNumberFormat="1" applyFont="1" applyFill="1" applyBorder="1" applyAlignment="1">
      <alignment horizontal="right"/>
    </xf>
    <xf numFmtId="0" fontId="5" fillId="2" borderId="19" xfId="0" applyFont="1" applyFill="1" applyBorder="1"/>
    <xf numFmtId="0" fontId="6" fillId="2" borderId="15" xfId="0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164" fontId="6" fillId="2" borderId="16" xfId="1" applyFont="1" applyFill="1" applyBorder="1"/>
    <xf numFmtId="4" fontId="5" fillId="2" borderId="15" xfId="0" applyNumberFormat="1" applyFont="1" applyFill="1" applyBorder="1"/>
    <xf numFmtId="164" fontId="6" fillId="2" borderId="18" xfId="1" applyFont="1" applyFill="1" applyBorder="1"/>
    <xf numFmtId="164" fontId="6" fillId="2" borderId="15" xfId="1" applyFont="1" applyFill="1" applyBorder="1"/>
    <xf numFmtId="164" fontId="6" fillId="2" borderId="5" xfId="1" applyFont="1" applyFill="1" applyBorder="1" applyAlignment="1"/>
    <xf numFmtId="164" fontId="5" fillId="2" borderId="15" xfId="0" applyNumberFormat="1" applyFont="1" applyFill="1" applyBorder="1"/>
    <xf numFmtId="164" fontId="6" fillId="2" borderId="33" xfId="1" applyFont="1" applyFill="1" applyBorder="1"/>
    <xf numFmtId="0" fontId="6" fillId="2" borderId="31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right"/>
    </xf>
    <xf numFmtId="164" fontId="6" fillId="2" borderId="17" xfId="1" applyFont="1" applyFill="1" applyBorder="1" applyAlignment="1">
      <alignment horizontal="left"/>
    </xf>
    <xf numFmtId="164" fontId="6" fillId="2" borderId="33" xfId="1" applyFont="1" applyFill="1" applyBorder="1" applyAlignment="1">
      <alignment horizontal="right"/>
    </xf>
    <xf numFmtId="0" fontId="5" fillId="2" borderId="4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5" fillId="2" borderId="4" xfId="0" applyFont="1" applyFill="1" applyBorder="1" applyAlignment="1"/>
    <xf numFmtId="0" fontId="6" fillId="2" borderId="0" xfId="4" applyFont="1" applyFill="1" applyBorder="1"/>
    <xf numFmtId="0" fontId="6" fillId="2" borderId="0" xfId="0" applyFont="1" applyFill="1" applyBorder="1" applyAlignment="1"/>
    <xf numFmtId="0" fontId="5" fillId="2" borderId="0" xfId="4" applyFont="1" applyFill="1" applyBorder="1" applyProtection="1">
      <protection locked="0"/>
    </xf>
    <xf numFmtId="164" fontId="5" fillId="2" borderId="0" xfId="1" applyFont="1" applyFill="1" applyBorder="1" applyAlignment="1" applyProtection="1">
      <alignment horizontal="right"/>
      <protection locked="0"/>
    </xf>
    <xf numFmtId="0" fontId="5" fillId="2" borderId="0" xfId="0" applyFont="1" applyFill="1" applyBorder="1"/>
    <xf numFmtId="166" fontId="5" fillId="2" borderId="0" xfId="1" applyNumberFormat="1" applyFont="1" applyFill="1" applyBorder="1" applyAlignment="1" applyProtection="1">
      <alignment horizontal="right"/>
      <protection locked="0"/>
    </xf>
    <xf numFmtId="169" fontId="5" fillId="2" borderId="0" xfId="1" applyNumberFormat="1" applyFont="1" applyFill="1" applyBorder="1" applyAlignment="1" applyProtection="1">
      <alignment horizontal="right"/>
      <protection locked="0"/>
    </xf>
    <xf numFmtId="166" fontId="5" fillId="2" borderId="0" xfId="1" applyNumberFormat="1" applyFont="1" applyFill="1" applyBorder="1" applyAlignment="1"/>
    <xf numFmtId="164" fontId="6" fillId="2" borderId="0" xfId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wrapText="1"/>
    </xf>
    <xf numFmtId="0" fontId="1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64" fontId="2" fillId="2" borderId="0" xfId="1" applyFont="1" applyFill="1" applyBorder="1"/>
    <xf numFmtId="14" fontId="23" fillId="2" borderId="0" xfId="0" applyNumberFormat="1" applyFont="1" applyFill="1" applyBorder="1"/>
    <xf numFmtId="14" fontId="2" fillId="2" borderId="0" xfId="0" applyNumberFormat="1" applyFont="1" applyFill="1" applyBorder="1"/>
    <xf numFmtId="4" fontId="2" fillId="2" borderId="0" xfId="0" applyNumberFormat="1" applyFont="1" applyFill="1" applyBorder="1"/>
    <xf numFmtId="0" fontId="0" fillId="2" borderId="0" xfId="0" applyFill="1"/>
    <xf numFmtId="0" fontId="24" fillId="2" borderId="0" xfId="0" applyFont="1" applyFill="1"/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164" fontId="6" fillId="2" borderId="3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3" fontId="5" fillId="2" borderId="36" xfId="0" applyNumberFormat="1" applyFont="1" applyFill="1" applyBorder="1" applyAlignment="1">
      <alignment horizontal="right"/>
    </xf>
    <xf numFmtId="4" fontId="5" fillId="2" borderId="37" xfId="0" applyNumberFormat="1" applyFont="1" applyFill="1" applyBorder="1" applyAlignment="1">
      <alignment horizontal="right"/>
    </xf>
    <xf numFmtId="164" fontId="5" fillId="2" borderId="30" xfId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3" xfId="0" applyFont="1" applyFill="1" applyBorder="1"/>
    <xf numFmtId="165" fontId="6" fillId="2" borderId="26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right"/>
    </xf>
    <xf numFmtId="0" fontId="6" fillId="2" borderId="13" xfId="0" applyFont="1" applyFill="1" applyBorder="1"/>
    <xf numFmtId="165" fontId="6" fillId="2" borderId="1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164" fontId="5" fillId="2" borderId="16" xfId="1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0" fontId="6" fillId="0" borderId="13" xfId="0" applyFont="1" applyFill="1" applyBorder="1"/>
    <xf numFmtId="4" fontId="6" fillId="0" borderId="34" xfId="0" applyNumberFormat="1" applyFont="1" applyFill="1" applyBorder="1" applyAlignment="1">
      <alignment horizontal="right"/>
    </xf>
    <xf numFmtId="164" fontId="6" fillId="2" borderId="18" xfId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64" fontId="5" fillId="0" borderId="16" xfId="1" applyFont="1" applyFill="1" applyBorder="1" applyAlignment="1">
      <alignment horizontal="center"/>
    </xf>
    <xf numFmtId="164" fontId="5" fillId="2" borderId="16" xfId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164" fontId="6" fillId="2" borderId="16" xfId="1" applyFont="1" applyFill="1" applyBorder="1" applyAlignment="1">
      <alignment horizontal="right"/>
    </xf>
    <xf numFmtId="0" fontId="5" fillId="2" borderId="13" xfId="0" applyFont="1" applyFill="1" applyBorder="1" applyAlignment="1">
      <alignment horizontal="left"/>
    </xf>
    <xf numFmtId="165" fontId="6" fillId="2" borderId="26" xfId="0" applyNumberFormat="1" applyFont="1" applyFill="1" applyBorder="1" applyAlignment="1">
      <alignment horizontal="right"/>
    </xf>
    <xf numFmtId="0" fontId="1" fillId="2" borderId="0" xfId="0" applyFont="1" applyFill="1"/>
    <xf numFmtId="0" fontId="6" fillId="2" borderId="6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left"/>
    </xf>
    <xf numFmtId="0" fontId="5" fillId="2" borderId="39" xfId="0" applyFont="1" applyFill="1" applyBorder="1"/>
    <xf numFmtId="0" fontId="5" fillId="2" borderId="40" xfId="0" applyFont="1" applyFill="1" applyBorder="1"/>
    <xf numFmtId="0" fontId="6" fillId="2" borderId="41" xfId="0" applyFont="1" applyFill="1" applyBorder="1" applyAlignment="1">
      <alignment horizontal="right"/>
    </xf>
    <xf numFmtId="164" fontId="6" fillId="0" borderId="42" xfId="1" applyFont="1" applyFill="1" applyBorder="1" applyAlignment="1">
      <alignment horizontal="left"/>
    </xf>
    <xf numFmtId="164" fontId="6" fillId="0" borderId="43" xfId="1" applyFont="1" applyFill="1" applyBorder="1" applyAlignment="1">
      <alignment horizontal="right"/>
    </xf>
    <xf numFmtId="39" fontId="6" fillId="2" borderId="0" xfId="0" applyNumberFormat="1" applyFont="1" applyFill="1" applyBorder="1" applyAlignment="1"/>
    <xf numFmtId="0" fontId="5" fillId="2" borderId="5" xfId="0" applyFont="1" applyFill="1" applyBorder="1"/>
    <xf numFmtId="170" fontId="5" fillId="2" borderId="0" xfId="1" applyNumberFormat="1" applyFont="1" applyFill="1" applyBorder="1" applyAlignment="1"/>
    <xf numFmtId="164" fontId="6" fillId="0" borderId="0" xfId="1" applyFont="1" applyFill="1" applyBorder="1" applyAlignment="1">
      <alignment horizontal="right"/>
    </xf>
    <xf numFmtId="0" fontId="25" fillId="2" borderId="4" xfId="0" applyFont="1" applyFill="1" applyBorder="1" applyAlignment="1"/>
    <xf numFmtId="0" fontId="6" fillId="0" borderId="17" xfId="0" applyFont="1" applyFill="1" applyBorder="1" applyAlignment="1">
      <alignment horizontal="center"/>
    </xf>
    <xf numFmtId="171" fontId="5" fillId="2" borderId="0" xfId="0" applyNumberFormat="1" applyFont="1" applyFill="1" applyBorder="1"/>
    <xf numFmtId="0" fontId="25" fillId="2" borderId="6" xfId="0" applyFont="1" applyFill="1" applyBorder="1" applyAlignment="1"/>
    <xf numFmtId="0" fontId="2" fillId="2" borderId="41" xfId="0" applyFont="1" applyFill="1" applyBorder="1"/>
    <xf numFmtId="0" fontId="5" fillId="2" borderId="8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26" fillId="2" borderId="0" xfId="0" applyFont="1" applyFill="1"/>
    <xf numFmtId="14" fontId="14" fillId="2" borderId="0" xfId="0" applyNumberFormat="1" applyFont="1" applyFill="1" applyBorder="1"/>
    <xf numFmtId="164" fontId="14" fillId="2" borderId="0" xfId="0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4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29" xfId="0" applyFont="1" applyFill="1" applyBorder="1"/>
    <xf numFmtId="0" fontId="5" fillId="2" borderId="29" xfId="0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2" borderId="19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64" fontId="6" fillId="0" borderId="34" xfId="1" applyFont="1" applyFill="1" applyBorder="1" applyAlignment="1"/>
    <xf numFmtId="0" fontId="6" fillId="2" borderId="13" xfId="0" applyFont="1" applyFill="1" applyBorder="1" applyAlignment="1">
      <alignment horizontal="center"/>
    </xf>
    <xf numFmtId="164" fontId="5" fillId="2" borderId="15" xfId="1" applyFont="1" applyFill="1" applyBorder="1"/>
    <xf numFmtId="164" fontId="6" fillId="2" borderId="17" xfId="1" applyFont="1" applyFill="1" applyBorder="1"/>
    <xf numFmtId="0" fontId="6" fillId="2" borderId="20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right"/>
    </xf>
    <xf numFmtId="164" fontId="6" fillId="2" borderId="46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alignment horizontal="right"/>
      <protection locked="0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6" xfId="4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6" xfId="0" applyFont="1" applyFill="1" applyBorder="1"/>
    <xf numFmtId="164" fontId="6" fillId="2" borderId="17" xfId="1" applyFont="1" applyFill="1" applyBorder="1" applyAlignment="1"/>
    <xf numFmtId="164" fontId="6" fillId="2" borderId="33" xfId="1" applyFont="1" applyFill="1" applyBorder="1" applyAlignment="1"/>
    <xf numFmtId="164" fontId="6" fillId="2" borderId="15" xfId="2" applyNumberFormat="1" applyFont="1" applyFill="1" applyBorder="1" applyAlignment="1">
      <alignment horizontal="right"/>
    </xf>
    <xf numFmtId="164" fontId="6" fillId="2" borderId="17" xfId="0" applyNumberFormat="1" applyFont="1" applyFill="1" applyBorder="1"/>
    <xf numFmtId="0" fontId="6" fillId="2" borderId="47" xfId="0" applyFont="1" applyFill="1" applyBorder="1" applyAlignment="1">
      <alignment horizontal="left"/>
    </xf>
    <xf numFmtId="164" fontId="6" fillId="2" borderId="42" xfId="1" applyFont="1" applyFill="1" applyBorder="1" applyAlignment="1">
      <alignment horizontal="left"/>
    </xf>
    <xf numFmtId="0" fontId="2" fillId="2" borderId="5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1" xfId="0" applyFont="1" applyFill="1" applyBorder="1"/>
    <xf numFmtId="0" fontId="5" fillId="2" borderId="25" xfId="0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3" fontId="5" fillId="2" borderId="13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164" fontId="5" fillId="2" borderId="13" xfId="1" applyNumberFormat="1" applyFont="1" applyFill="1" applyBorder="1" applyAlignment="1">
      <alignment horizontal="right"/>
    </xf>
    <xf numFmtId="164" fontId="5" fillId="2" borderId="13" xfId="1" applyFont="1" applyFill="1" applyBorder="1" applyAlignment="1">
      <alignment horizontal="right"/>
    </xf>
    <xf numFmtId="4" fontId="6" fillId="2" borderId="33" xfId="1" applyNumberFormat="1" applyFont="1" applyFill="1" applyBorder="1" applyAlignment="1"/>
    <xf numFmtId="0" fontId="6" fillId="2" borderId="4" xfId="0" applyFont="1" applyFill="1" applyBorder="1"/>
    <xf numFmtId="164" fontId="6" fillId="2" borderId="5" xfId="2" applyNumberFormat="1" applyFont="1" applyFill="1" applyBorder="1" applyAlignment="1">
      <alignment horizontal="right"/>
    </xf>
    <xf numFmtId="164" fontId="6" fillId="2" borderId="13" xfId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64" fontId="6" fillId="2" borderId="13" xfId="1" applyFont="1" applyFill="1" applyBorder="1" applyAlignment="1"/>
    <xf numFmtId="0" fontId="5" fillId="2" borderId="5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2" borderId="13" xfId="1" applyFont="1" applyFill="1" applyBorder="1"/>
    <xf numFmtId="164" fontId="6" fillId="2" borderId="48" xfId="1" applyFont="1" applyFill="1" applyBorder="1"/>
    <xf numFmtId="164" fontId="6" fillId="2" borderId="5" xfId="1" applyFont="1" applyFill="1" applyBorder="1"/>
    <xf numFmtId="164" fontId="6" fillId="2" borderId="33" xfId="0" applyNumberFormat="1" applyFont="1" applyFill="1" applyBorder="1" applyAlignment="1">
      <alignment horizontal="right"/>
    </xf>
    <xf numFmtId="164" fontId="5" fillId="2" borderId="5" xfId="0" applyNumberFormat="1" applyFont="1" applyFill="1" applyBorder="1"/>
    <xf numFmtId="164" fontId="6" fillId="2" borderId="33" xfId="0" applyNumberFormat="1" applyFont="1" applyFill="1" applyBorder="1"/>
    <xf numFmtId="164" fontId="6" fillId="2" borderId="48" xfId="1" applyFont="1" applyFill="1" applyBorder="1" applyAlignment="1"/>
    <xf numFmtId="0" fontId="6" fillId="2" borderId="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64" fontId="6" fillId="2" borderId="46" xfId="1" applyFont="1" applyFill="1" applyBorder="1" applyAlignment="1">
      <alignment horizontal="left"/>
    </xf>
    <xf numFmtId="164" fontId="6" fillId="2" borderId="49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6" fillId="2" borderId="5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6" fillId="2" borderId="51" xfId="1" applyNumberFormat="1" applyFont="1" applyFill="1" applyBorder="1" applyAlignment="1">
      <alignment horizontal="right"/>
    </xf>
    <xf numFmtId="4" fontId="6" fillId="2" borderId="0" xfId="2" applyNumberFormat="1" applyFont="1" applyFill="1" applyBorder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6" fillId="2" borderId="48" xfId="1" applyNumberFormat="1" applyFont="1" applyFill="1" applyBorder="1" applyAlignment="1"/>
    <xf numFmtId="4" fontId="6" fillId="2" borderId="48" xfId="1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5" fillId="2" borderId="0" xfId="1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wrapText="1"/>
    </xf>
    <xf numFmtId="164" fontId="6" fillId="2" borderId="48" xfId="0" applyNumberFormat="1" applyFont="1" applyFill="1" applyBorder="1" applyAlignment="1">
      <alignment horizontal="right"/>
    </xf>
    <xf numFmtId="4" fontId="6" fillId="2" borderId="51" xfId="0" applyNumberFormat="1" applyFont="1" applyFill="1" applyBorder="1" applyAlignment="1">
      <alignment horizontal="right"/>
    </xf>
    <xf numFmtId="4" fontId="6" fillId="2" borderId="52" xfId="0" applyNumberFormat="1" applyFont="1" applyFill="1" applyBorder="1" applyAlignment="1">
      <alignment horizontal="right"/>
    </xf>
    <xf numFmtId="164" fontId="6" fillId="2" borderId="49" xfId="1" applyFont="1" applyFill="1" applyBorder="1" applyAlignment="1"/>
    <xf numFmtId="4" fontId="6" fillId="0" borderId="24" xfId="1" applyNumberFormat="1" applyFont="1" applyFill="1" applyBorder="1" applyAlignment="1">
      <alignment horizontal="right"/>
    </xf>
    <xf numFmtId="164" fontId="6" fillId="0" borderId="9" xfId="1" applyFont="1" applyFill="1" applyBorder="1" applyAlignment="1">
      <alignment horizontal="right"/>
    </xf>
    <xf numFmtId="0" fontId="27" fillId="2" borderId="0" xfId="4" applyFont="1" applyFill="1" applyBorder="1" applyProtection="1">
      <protection locked="0"/>
    </xf>
    <xf numFmtId="0" fontId="28" fillId="2" borderId="0" xfId="0" applyFont="1" applyFill="1" applyBorder="1" applyAlignment="1"/>
    <xf numFmtId="164" fontId="27" fillId="2" borderId="0" xfId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right"/>
    </xf>
    <xf numFmtId="0" fontId="29" fillId="2" borderId="0" xfId="0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/>
    <xf numFmtId="0" fontId="22" fillId="2" borderId="17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10" fontId="25" fillId="2" borderId="0" xfId="2" applyNumberFormat="1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wrapText="1"/>
    </xf>
    <xf numFmtId="3" fontId="22" fillId="2" borderId="0" xfId="0" applyNumberFormat="1" applyFont="1" applyFill="1" applyBorder="1"/>
    <xf numFmtId="4" fontId="22" fillId="2" borderId="0" xfId="0" applyNumberFormat="1" applyFont="1" applyFill="1" applyBorder="1"/>
    <xf numFmtId="0" fontId="22" fillId="2" borderId="0" xfId="0" applyFont="1" applyFill="1" applyBorder="1" applyAlignment="1">
      <alignment wrapText="1"/>
    </xf>
    <xf numFmtId="0" fontId="29" fillId="2" borderId="0" xfId="0" applyFont="1" applyFill="1" applyBorder="1" applyAlignment="1"/>
    <xf numFmtId="0" fontId="22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/>
    </xf>
    <xf numFmtId="0" fontId="22" fillId="2" borderId="17" xfId="0" applyFont="1" applyFill="1" applyBorder="1" applyAlignment="1"/>
    <xf numFmtId="0" fontId="22" fillId="2" borderId="52" xfId="0" applyFont="1" applyFill="1" applyBorder="1" applyAlignment="1">
      <alignment horizontal="left"/>
    </xf>
    <xf numFmtId="0" fontId="22" fillId="2" borderId="52" xfId="0" applyFont="1" applyFill="1" applyBorder="1" applyAlignment="1"/>
    <xf numFmtId="164" fontId="5" fillId="2" borderId="38" xfId="0" applyNumberFormat="1" applyFont="1" applyFill="1" applyBorder="1" applyAlignment="1">
      <alignment horizontal="right"/>
    </xf>
    <xf numFmtId="164" fontId="0" fillId="2" borderId="0" xfId="0" applyNumberFormat="1" applyFill="1"/>
    <xf numFmtId="0" fontId="5" fillId="2" borderId="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right"/>
    </xf>
    <xf numFmtId="164" fontId="6" fillId="2" borderId="17" xfId="1" applyFont="1" applyFill="1" applyBorder="1" applyAlignment="1">
      <alignment horizontal="right"/>
    </xf>
    <xf numFmtId="4" fontId="6" fillId="2" borderId="53" xfId="0" applyNumberFormat="1" applyFont="1" applyFill="1" applyBorder="1" applyAlignment="1">
      <alignment horizontal="right"/>
    </xf>
    <xf numFmtId="164" fontId="6" fillId="2" borderId="54" xfId="0" applyNumberFormat="1" applyFont="1" applyFill="1" applyBorder="1" applyAlignment="1">
      <alignment horizontal="right"/>
    </xf>
    <xf numFmtId="4" fontId="6" fillId="2" borderId="32" xfId="1" applyNumberFormat="1" applyFont="1" applyFill="1" applyBorder="1" applyAlignment="1">
      <alignment horizontal="right"/>
    </xf>
    <xf numFmtId="4" fontId="6" fillId="2" borderId="9" xfId="1" applyNumberFormat="1" applyFont="1" applyFill="1" applyBorder="1" applyAlignment="1">
      <alignment horizontal="right"/>
    </xf>
    <xf numFmtId="4" fontId="6" fillId="2" borderId="38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55" xfId="1" applyNumberFormat="1" applyFont="1" applyFill="1" applyBorder="1" applyAlignment="1">
      <alignment horizontal="right"/>
    </xf>
    <xf numFmtId="4" fontId="6" fillId="2" borderId="12" xfId="1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4" fontId="6" fillId="2" borderId="48" xfId="1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172" fontId="32" fillId="0" borderId="56" xfId="0" applyNumberFormat="1" applyFont="1" applyFill="1" applyBorder="1" applyAlignment="1" applyProtection="1">
      <alignment horizontal="right" vertical="top" wrapText="1"/>
    </xf>
    <xf numFmtId="0" fontId="32" fillId="0" borderId="57" xfId="0" applyNumberFormat="1" applyFont="1" applyFill="1" applyBorder="1" applyAlignment="1" applyProtection="1">
      <alignment horizontal="left" vertical="top" wrapText="1"/>
    </xf>
    <xf numFmtId="0" fontId="31" fillId="0" borderId="58" xfId="0" applyNumberFormat="1" applyFont="1" applyFill="1" applyBorder="1" applyAlignment="1" applyProtection="1">
      <alignment horizontal="left" vertical="top" wrapText="1"/>
    </xf>
    <xf numFmtId="164" fontId="6" fillId="0" borderId="20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65" fontId="5" fillId="0" borderId="13" xfId="0" applyNumberFormat="1" applyFont="1" applyFill="1" applyBorder="1" applyAlignment="1">
      <alignment horizontal="right"/>
    </xf>
    <xf numFmtId="164" fontId="5" fillId="0" borderId="13" xfId="1" applyFont="1" applyFill="1" applyBorder="1" applyAlignment="1"/>
    <xf numFmtId="169" fontId="22" fillId="5" borderId="17" xfId="0" applyNumberFormat="1" applyFont="1" applyFill="1" applyBorder="1" applyAlignment="1">
      <alignment horizontal="center"/>
    </xf>
    <xf numFmtId="170" fontId="5" fillId="0" borderId="0" xfId="1" applyNumberFormat="1" applyFont="1" applyFill="1" applyBorder="1" applyAlignment="1">
      <alignment horizontal="right"/>
    </xf>
    <xf numFmtId="4" fontId="6" fillId="0" borderId="6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/>
    <xf numFmtId="169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right"/>
      <protection locked="0"/>
    </xf>
    <xf numFmtId="170" fontId="5" fillId="0" borderId="0" xfId="1" applyNumberFormat="1" applyFont="1" applyFill="1" applyBorder="1" applyAlignment="1"/>
    <xf numFmtId="166" fontId="5" fillId="0" borderId="0" xfId="1" applyNumberFormat="1" applyFont="1" applyFill="1" applyBorder="1" applyAlignment="1">
      <alignment horizontal="right"/>
    </xf>
    <xf numFmtId="164" fontId="5" fillId="0" borderId="0" xfId="1" applyFont="1" applyFill="1" applyBorder="1" applyAlignment="1" applyProtection="1">
      <alignment horizontal="right"/>
    </xf>
    <xf numFmtId="170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quotePrefix="1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169" fontId="30" fillId="0" borderId="17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/>
    <xf numFmtId="169" fontId="22" fillId="0" borderId="17" xfId="0" applyNumberFormat="1" applyFont="1" applyFill="1" applyBorder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169" fontId="5" fillId="0" borderId="42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" fontId="5" fillId="2" borderId="0" xfId="0" applyNumberFormat="1" applyFont="1" applyFill="1" applyBorder="1" applyAlignment="1"/>
    <xf numFmtId="10" fontId="5" fillId="2" borderId="0" xfId="2" applyNumberFormat="1" applyFont="1" applyFill="1" applyBorder="1" applyAlignment="1" applyProtection="1">
      <alignment horizontal="right"/>
      <protection locked="0"/>
    </xf>
    <xf numFmtId="164" fontId="6" fillId="0" borderId="0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right"/>
    </xf>
    <xf numFmtId="0" fontId="5" fillId="2" borderId="0" xfId="4" applyFont="1" applyFill="1" applyBorder="1" applyAlignment="1" applyProtection="1">
      <alignment horizontal="left"/>
      <protection locked="0"/>
    </xf>
    <xf numFmtId="164" fontId="5" fillId="2" borderId="0" xfId="1" applyFont="1" applyFill="1" applyBorder="1"/>
    <xf numFmtId="0" fontId="6" fillId="2" borderId="13" xfId="5" applyFont="1" applyFill="1" applyBorder="1" applyAlignment="1">
      <alignment horizontal="center"/>
    </xf>
    <xf numFmtId="0" fontId="5" fillId="2" borderId="13" xfId="20" applyFont="1" applyFill="1" applyBorder="1"/>
    <xf numFmtId="0" fontId="5" fillId="2" borderId="13" xfId="39" applyFont="1" applyFill="1" applyBorder="1"/>
    <xf numFmtId="0" fontId="5" fillId="2" borderId="13" xfId="41" applyFont="1" applyFill="1" applyBorder="1"/>
    <xf numFmtId="0" fontId="5" fillId="2" borderId="13" xfId="43" applyFont="1" applyFill="1" applyBorder="1"/>
    <xf numFmtId="0" fontId="5" fillId="2" borderId="13" xfId="44" applyFont="1" applyFill="1" applyBorder="1"/>
    <xf numFmtId="0" fontId="5" fillId="2" borderId="13" xfId="45" applyFont="1" applyFill="1" applyBorder="1"/>
    <xf numFmtId="0" fontId="5" fillId="2" borderId="13" xfId="46" applyFont="1" applyFill="1" applyBorder="1"/>
    <xf numFmtId="0" fontId="5" fillId="2" borderId="13" xfId="47" applyFont="1" applyFill="1" applyBorder="1"/>
    <xf numFmtId="0" fontId="5" fillId="2" borderId="13" xfId="48" applyFont="1" applyFill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6" borderId="24" xfId="3" applyFont="1" applyFill="1" applyBorder="1" applyAlignment="1">
      <alignment horizontal="center"/>
    </xf>
    <xf numFmtId="0" fontId="9" fillId="6" borderId="59" xfId="3" applyFont="1" applyFill="1" applyBorder="1" applyAlignment="1">
      <alignment horizontal="center"/>
    </xf>
    <xf numFmtId="0" fontId="9" fillId="6" borderId="32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6" fillId="6" borderId="6" xfId="3" applyFont="1" applyFill="1" applyBorder="1" applyAlignment="1">
      <alignment horizontal="center"/>
    </xf>
    <xf numFmtId="0" fontId="16" fillId="6" borderId="7" xfId="3" applyFont="1" applyFill="1" applyBorder="1" applyAlignment="1">
      <alignment horizontal="center"/>
    </xf>
    <xf numFmtId="0" fontId="16" fillId="6" borderId="8" xfId="3" applyFont="1" applyFill="1" applyBorder="1" applyAlignment="1">
      <alignment horizontal="center"/>
    </xf>
    <xf numFmtId="0" fontId="16" fillId="6" borderId="4" xfId="3" applyFont="1" applyFill="1" applyBorder="1" applyAlignment="1">
      <alignment horizontal="center"/>
    </xf>
    <xf numFmtId="0" fontId="16" fillId="6" borderId="0" xfId="3" applyFont="1" applyFill="1" applyBorder="1" applyAlignment="1">
      <alignment horizontal="center"/>
    </xf>
    <xf numFmtId="0" fontId="16" fillId="6" borderId="5" xfId="3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6" fillId="6" borderId="1" xfId="3" applyFont="1" applyFill="1" applyBorder="1" applyAlignment="1">
      <alignment horizontal="center"/>
    </xf>
    <xf numFmtId="0" fontId="16" fillId="6" borderId="2" xfId="3" applyFont="1" applyFill="1" applyBorder="1" applyAlignment="1">
      <alignment horizontal="center"/>
    </xf>
    <xf numFmtId="0" fontId="16" fillId="6" borderId="3" xfId="3" applyFont="1" applyFill="1" applyBorder="1" applyAlignment="1">
      <alignment horizontal="center"/>
    </xf>
    <xf numFmtId="0" fontId="16" fillId="6" borderId="6" xfId="3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6" fillId="6" borderId="4" xfId="3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</cellXfs>
  <cellStyles count="49">
    <cellStyle name="_x000a_386grabber=m" xfId="6"/>
    <cellStyle name="_x000b_" xfId="7"/>
    <cellStyle name="_Assoc_InterSch_PvtPlacement_Apr08" xfId="8"/>
    <cellStyle name="_Cash Forecast-Liquid Fund - 08-07-08" xfId="9"/>
    <cellStyle name="_Cash Forecast-Treasury Fund - 04-07-08" xfId="10"/>
    <cellStyle name="_MCR may08" xfId="11"/>
    <cellStyle name="_MCR_Final" xfId="12"/>
    <cellStyle name="_Template file_Equity_June_Final" xfId="13"/>
    <cellStyle name="€" xfId="14"/>
    <cellStyle name="Comma" xfId="1" builtinId="3"/>
    <cellStyle name="Comma 2" xfId="15"/>
    <cellStyle name="Grey" xfId="16"/>
    <cellStyle name="Input [yellow]" xfId="17"/>
    <cellStyle name="Nor}al" xfId="18"/>
    <cellStyle name="Normal" xfId="0" builtinId="0"/>
    <cellStyle name="Normal - Style1" xfId="19"/>
    <cellStyle name="Normal 10" xfId="39"/>
    <cellStyle name="Normal 11" xfId="41"/>
    <cellStyle name="Normal 12" xfId="43"/>
    <cellStyle name="Normal 13" xfId="44"/>
    <cellStyle name="Normal 14" xfId="45"/>
    <cellStyle name="Normal 15" xfId="46"/>
    <cellStyle name="Normal 16" xfId="47"/>
    <cellStyle name="Normal 17" xfId="48"/>
    <cellStyle name="Normal 2" xfId="3"/>
    <cellStyle name="Normal 3" xfId="21"/>
    <cellStyle name="Normal 4" xfId="22"/>
    <cellStyle name="Normal 5" xfId="23"/>
    <cellStyle name="Normal 6" xfId="24"/>
    <cellStyle name="Normal 7" xfId="25"/>
    <cellStyle name="Normal 8" xfId="5"/>
    <cellStyle name="Normal 9" xfId="20"/>
    <cellStyle name="Normal_VALUATION November 01" xfId="4"/>
    <cellStyle name="Notes" xfId="26"/>
    <cellStyle name="Percent" xfId="2" builtinId="5"/>
    <cellStyle name="Percent [2]" xfId="28"/>
    <cellStyle name="Percent 10" xfId="40"/>
    <cellStyle name="Percent 11" xfId="42"/>
    <cellStyle name="Percent 2" xfId="27"/>
    <cellStyle name="Percent 3" xfId="35"/>
    <cellStyle name="Percent 4" xfId="34"/>
    <cellStyle name="Percent 5" xfId="36"/>
    <cellStyle name="Percent 6" xfId="33"/>
    <cellStyle name="Percent 7" xfId="37"/>
    <cellStyle name="Percent 8" xfId="32"/>
    <cellStyle name="Percent 9" xfId="38"/>
    <cellStyle name="RowLevel_0" xfId="29"/>
    <cellStyle name="Style 1" xfId="30"/>
    <cellStyle name="Times New Roman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NULL"/><Relationship Id="rId21" Type="http://schemas.openxmlformats.org/officeDocument/2006/relationships/revisionLog" Target="NULL"/><Relationship Id="rId42" Type="http://schemas.openxmlformats.org/officeDocument/2006/relationships/revisionLog" Target="revisionLog7.xml"/><Relationship Id="rId47" Type="http://schemas.openxmlformats.org/officeDocument/2006/relationships/revisionLog" Target="revisionLog12.xml"/><Relationship Id="rId63" Type="http://schemas.openxmlformats.org/officeDocument/2006/relationships/revisionLog" Target="revisionLog28.xml"/><Relationship Id="rId68" Type="http://schemas.openxmlformats.org/officeDocument/2006/relationships/revisionLog" Target="revisionLog33.xml"/><Relationship Id="rId7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9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32" Type="http://schemas.openxmlformats.org/officeDocument/2006/relationships/revisionLog" Target="NULL"/><Relationship Id="rId37" Type="http://schemas.openxmlformats.org/officeDocument/2006/relationships/revisionLog" Target="revisionLog2.xml"/><Relationship Id="rId40" Type="http://schemas.openxmlformats.org/officeDocument/2006/relationships/revisionLog" Target="revisionLog5.xml"/><Relationship Id="rId45" Type="http://schemas.openxmlformats.org/officeDocument/2006/relationships/revisionLog" Target="revisionLog10.xml"/><Relationship Id="rId53" Type="http://schemas.openxmlformats.org/officeDocument/2006/relationships/revisionLog" Target="revisionLog18.xml"/><Relationship Id="rId58" Type="http://schemas.openxmlformats.org/officeDocument/2006/relationships/revisionLog" Target="revisionLog23.xml"/><Relationship Id="rId66" Type="http://schemas.openxmlformats.org/officeDocument/2006/relationships/revisionLog" Target="revisionLog31.xml"/><Relationship Id="rId5" Type="http://schemas.openxmlformats.org/officeDocument/2006/relationships/revisionLog" Target="NULL"/><Relationship Id="rId61" Type="http://schemas.openxmlformats.org/officeDocument/2006/relationships/revisionLog" Target="revisionLog26.xml"/><Relationship Id="rId1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30" Type="http://schemas.openxmlformats.org/officeDocument/2006/relationships/revisionLog" Target="NULL"/><Relationship Id="rId35" Type="http://schemas.openxmlformats.org/officeDocument/2006/relationships/revisionLog" Target="revisionLog35.xml"/><Relationship Id="rId43" Type="http://schemas.openxmlformats.org/officeDocument/2006/relationships/revisionLog" Target="revisionLog8.xml"/><Relationship Id="rId48" Type="http://schemas.openxmlformats.org/officeDocument/2006/relationships/revisionLog" Target="revisionLog13.xml"/><Relationship Id="rId56" Type="http://schemas.openxmlformats.org/officeDocument/2006/relationships/revisionLog" Target="revisionLog21.xml"/><Relationship Id="rId64" Type="http://schemas.openxmlformats.org/officeDocument/2006/relationships/revisionLog" Target="revisionLog29.xml"/><Relationship Id="rId69" Type="http://schemas.openxmlformats.org/officeDocument/2006/relationships/revisionLog" Target="revisionLog34.xml"/><Relationship Id="rId8" Type="http://schemas.openxmlformats.org/officeDocument/2006/relationships/revisionLog" Target="NULL"/><Relationship Id="rId51" Type="http://schemas.openxmlformats.org/officeDocument/2006/relationships/revisionLog" Target="revisionLog16.xml"/><Relationship Id="rId3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33" Type="http://schemas.openxmlformats.org/officeDocument/2006/relationships/revisionLog" Target="NULL"/><Relationship Id="rId38" Type="http://schemas.openxmlformats.org/officeDocument/2006/relationships/revisionLog" Target="revisionLog3.xml"/><Relationship Id="rId46" Type="http://schemas.openxmlformats.org/officeDocument/2006/relationships/revisionLog" Target="revisionLog11.xml"/><Relationship Id="rId59" Type="http://schemas.openxmlformats.org/officeDocument/2006/relationships/revisionLog" Target="revisionLog24.xml"/><Relationship Id="rId67" Type="http://schemas.openxmlformats.org/officeDocument/2006/relationships/revisionLog" Target="revisionLog32.xml"/><Relationship Id="rId20" Type="http://schemas.openxmlformats.org/officeDocument/2006/relationships/revisionLog" Target="NULL"/><Relationship Id="rId41" Type="http://schemas.openxmlformats.org/officeDocument/2006/relationships/revisionLog" Target="revisionLog6.xml"/><Relationship Id="rId54" Type="http://schemas.openxmlformats.org/officeDocument/2006/relationships/revisionLog" Target="revisionLog19.xml"/><Relationship Id="rId62" Type="http://schemas.openxmlformats.org/officeDocument/2006/relationships/revisionLog" Target="revisionLog27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36" Type="http://schemas.openxmlformats.org/officeDocument/2006/relationships/revisionLog" Target="revisionLog1.xml"/><Relationship Id="rId49" Type="http://schemas.openxmlformats.org/officeDocument/2006/relationships/revisionLog" Target="revisionLog14.xml"/><Relationship Id="rId57" Type="http://schemas.openxmlformats.org/officeDocument/2006/relationships/revisionLog" Target="revisionLog22.xml"/><Relationship Id="rId10" Type="http://schemas.openxmlformats.org/officeDocument/2006/relationships/revisionLog" Target="NULL"/><Relationship Id="rId31" Type="http://schemas.openxmlformats.org/officeDocument/2006/relationships/revisionLog" Target="NULL"/><Relationship Id="rId44" Type="http://schemas.openxmlformats.org/officeDocument/2006/relationships/revisionLog" Target="revisionLog9.xml"/><Relationship Id="rId52" Type="http://schemas.openxmlformats.org/officeDocument/2006/relationships/revisionLog" Target="revisionLog17.xml"/><Relationship Id="rId60" Type="http://schemas.openxmlformats.org/officeDocument/2006/relationships/revisionLog" Target="revisionLog25.xml"/><Relationship Id="rId65" Type="http://schemas.openxmlformats.org/officeDocument/2006/relationships/revisionLog" Target="revisionLog30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39" Type="http://schemas.openxmlformats.org/officeDocument/2006/relationships/revisionLog" Target="revisionLog4.xml"/><Relationship Id="rId34" Type="http://schemas.openxmlformats.org/officeDocument/2006/relationships/revisionLog" Target="NULL"/><Relationship Id="rId50" Type="http://schemas.openxmlformats.org/officeDocument/2006/relationships/revisionLog" Target="revisionLog15.xml"/><Relationship Id="rId55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6B8759E-6324-4BC6-9CCE-9C8ACE8C7CF9}" diskRevisions="1" revisionId="900" version="5">
  <header guid="{92700748-06D8-4B07-B880-7297D1C7A90E}" dateTime="2019-04-08T18:45:22" maxSheetId="13" userName="summer trainee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98C3A6F-E159-49FF-A5BC-087972AC1C01}" dateTime="2019-04-08T18:48:21" maxSheetId="13" userName="summer trainee" r:id="rId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058EDE3-8EC0-41B0-89DB-6D77E0C66117}" dateTime="2019-04-08T18:50:25" maxSheetId="13" userName="summer trainee" r:id="rId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FFE6E27E-E4D6-40A1-AB06-4DA10EB68E46}" dateTime="2019-04-08T18:51:56" maxSheetId="13" userName="summer trainee" r:id="rId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90340AD-6272-4961-8F89-3850555CFBA7}" dateTime="2019-04-08T18:52:43" maxSheetId="13" userName="summer trainee" r:id="rId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AEEC31E7-4801-4FF0-886B-F7823BDE0D3C}" dateTime="2019-04-08T18:53:19" maxSheetId="13" userName="summer trainee" r:id="rId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A3C7B39-DB81-4B3A-8E01-7BDD0FE099C3}" dateTime="2019-04-08T18:53:59" maxSheetId="13" userName="summer trainee" r:id="rId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BA65914D-4802-4732-90D0-B9799998DD44}" dateTime="2019-04-08T18:54:38" maxSheetId="13" userName="summer trainee" r:id="rId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374EC339-3ED6-480E-B4F0-0509AE56B58D}" dateTime="2019-04-08T18:54:52" maxSheetId="13" userName="summer trainee" r:id="rId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E606625-06F0-4458-9856-411BD108F9F1}" dateTime="2019-04-08T18:55:09" maxSheetId="13" userName="summer trainee" r:id="rId1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D1AEF29-98E0-47F7-A3F0-FB9E3C5FE653}" dateTime="2019-04-08T18:55:35" maxSheetId="13" userName="summer trainee" r:id="rId1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B3FF0482-CB22-4944-8A77-E59B82671970}" dateTime="2019-04-08T18:56:13" maxSheetId="13" userName="summer trainee" r:id="rId1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138DFD3-16DD-4F91-883D-D0B11767A65E}" dateTime="2019-04-08T18:57:03" maxSheetId="13" userName="summer trainee" r:id="rId1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513A685-D847-4738-9A99-79E481537BCC}" dateTime="2019-04-08T18:57:19" maxSheetId="13" userName="summer trainee" r:id="rId1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6698357-7A8B-4093-9BF1-4214E1557B50}" dateTime="2019-04-08T18:57:37" maxSheetId="13" userName="summer trainee" r:id="rId1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B47330E9-C927-4452-BF9F-B2BB992F456E}" dateTime="2019-04-08T18:57:48" maxSheetId="13" userName="summer trainee" r:id="rId1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38BFF3AB-D8A5-4D88-9592-521FFE46F8AF}" dateTime="2019-04-08T18:58:34" maxSheetId="13" userName="summer trainee" r:id="rId1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F36ECC07-C5B7-43E8-AB3F-670181177567}" dateTime="2019-04-08T18:59:03" maxSheetId="13" userName="summer trainee" r:id="rId1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5EDEAFA-AD71-440C-B82C-05D46BE1F07A}" dateTime="2019-04-08T18:59:14" maxSheetId="13" userName="summer trainee" r:id="rId1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095C1A4-3244-44BA-BA43-51B43FF246F0}" dateTime="2019-04-08T18:59:25" maxSheetId="13" userName="summer trainee" r:id="rId2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962E234-4B56-4349-A7C0-8AF09C386385}" dateTime="2019-04-08T19:00:06" maxSheetId="13" userName="summer trainee" r:id="rId2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9A71DED-D019-437F-A1F5-C2E917B4F858}" dateTime="2019-04-08T19:01:10" maxSheetId="13" userName="summer trainee" r:id="rId2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A73C7B3-A42A-47E5-963E-71DBB461A466}" dateTime="2019-04-08T19:01:50" maxSheetId="13" userName="summer trainee" r:id="rId2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5407991-5CFA-4FEA-9F07-A2CE63D7209D}" dateTime="2019-04-08T19:02:16" maxSheetId="13" userName="summer trainee" r:id="rId2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2FE3F85-6B07-4BA6-8671-8AA9B13179F4}" dateTime="2019-04-08T19:02:28" maxSheetId="13" userName="summer trainee" r:id="rId2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1F68751-23D5-4F04-809C-4DAEB690A256}" dateTime="2019-04-08T19:02:42" maxSheetId="13" userName="summer trainee" r:id="rId2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B904AA8-032E-4DB7-8658-55DA4B452AF3}" dateTime="2019-04-08T19:03:09" maxSheetId="13" userName="summer trainee" r:id="rId2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AE92ECB0-B9E9-4C16-A710-388368E34DBD}" dateTime="2019-04-08T19:03:22" maxSheetId="13" userName="summer trainee" r:id="rId2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309DDFB-7DF7-4C2C-B9CF-722B0F22D8BA}" dateTime="2019-04-09T15:00:04" maxSheetId="13" userName="Pooja Dilip Thakkar" r:id="rId29" minRId="27" maxRId="2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4757CBD-062D-4676-8CE5-42302898B1E4}" dateTime="2019-04-09T15:26:51" maxSheetId="13" userName="Pooja Dilip Thakkar" r:id="rId30" minRId="5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9F06E02-D765-49CC-8A21-AAFE603F655C}" dateTime="2019-04-09T15:40:30" maxSheetId="13" userName="Pooja Dilip Thakkar" r:id="rId3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C35C297-C40C-465F-8F4F-E5F4C53D50DD}" dateTime="2019-04-09T15:58:54" maxSheetId="13" userName="Pooja Dilip Thakkar" r:id="rId32" minRId="57" maxRId="6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546166C-A6D8-4935-AD59-E3B3361EF442}" dateTime="2019-04-09T15:59:56" maxSheetId="13" userName="Pooja Dilip Thakkar" r:id="rId3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62B7557-E2D5-458D-A60F-5062D99552FC}" dateTime="2019-04-09T16:06:41" maxSheetId="13" userName="Pooja Dilip Thakkar" r:id="rId3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B05A4BD-1B4F-4EAC-83E7-646060E248B7}" dateTime="2019-04-10T12:29:15" maxSheetId="13" userName="ronakrathod" r:id="rId35" minRId="89" maxRId="22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6CF4BF5-BB02-4537-9D29-1A99F06DF0E1}" dateTime="2019-04-10T14:44:40" maxSheetId="13" userName="ronakrathod" r:id="rId36" minRId="255" maxRId="28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6739657F-BFCE-4336-B7B1-269FEB92B5FD}" dateTime="2019-04-10T14:45:11" maxSheetId="13" userName="ronakrathod" r:id="rId37" minRId="31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C1B85FFD-6F95-4B08-AC29-E8AB7837BFB5}" dateTime="2019-04-10T14:48:19" maxSheetId="13" userName="ronakrathod" r:id="rId38" minRId="314" maxRId="32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C6FD92E-1ECA-4C00-B5BD-A4281A9083F0}" dateTime="2019-04-10T15:04:30" maxSheetId="13" userName="ronakrathod" r:id="rId39" minRId="327" maxRId="32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F308C9D1-E805-4428-8D9C-017E4F457D4C}" dateTime="2019-04-10T15:12:04" maxSheetId="13" userName="ronakrathod" r:id="rId40" minRId="32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243FA88-BF57-40E7-B9EC-4FE9F35776CC}" dateTime="2019-04-10T15:56:50" maxSheetId="13" userName="Pooja Dilip Thakkar" r:id="rId41" minRId="356" maxRId="38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413E365-CF15-472B-AD09-04323D814257}" dateTime="2019-04-10T16:01:52" maxSheetId="13" userName="Lochan Chandrakant Tendle" r:id="rId42" minRId="381" maxRId="38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635FD03-085A-4688-AA6E-B062FD9F05B0}" dateTime="2019-04-10T16:07:35" maxSheetId="13" userName="Lochan Chandrakant Tendle" r:id="rId43" minRId="410" maxRId="42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CE140B0-4544-4620-B1C8-035C79890A7A}" dateTime="2019-04-10T16:09:03" maxSheetId="13" userName="Lochan Chandrakant Tendle" r:id="rId44" minRId="454" maxRId="46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84DC07B-49DB-4E1E-AF3D-39882D49E902}" dateTime="2019-04-10T16:10:23" maxSheetId="13" userName="Lochan Chandrakant Tendle" r:id="rId45" minRId="492" maxRId="50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458B9AF-A427-4153-A819-3C4C476D5796}" dateTime="2019-04-10T16:12:20" maxSheetId="13" userName="Lochan Chandrakant Tendle" r:id="rId46" minRId="531" maxRId="54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9F26C45-0D05-4981-97B7-9028A20A9CC9}" dateTime="2019-04-10T16:17:49" maxSheetId="13" userName="Lochan Chandrakant Tendle" r:id="rId47" minRId="541" maxRId="55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EF52F16-86FE-4F29-852E-A189705690D8}" dateTime="2019-04-10T16:22:07" maxSheetId="13" userName="Lochan Chandrakant Tendle" r:id="rId48" minRId="579" maxRId="58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F9D4159-A79E-47BB-8A55-F58A103DEC6F}" dateTime="2019-04-10T17:50:22" maxSheetId="13" userName="Juzer Moiz Dalal" r:id="rId4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AAC2550B-5376-4A63-9C1C-C4B2550BDD02}" dateTime="2019-04-10T17:58:23" maxSheetId="13" userName="Juzer Moiz Dalal" r:id="rId50" minRId="613" maxRId="61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FAE892F-20CE-448E-9B34-B941991EB2C2}" dateTime="2019-04-10T18:09:51" maxSheetId="13" userName="Juzer Moiz Dalal" r:id="rId5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124A5BF-BD19-4270-8C33-A9DCC1D5B6F9}" dateTime="2019-04-10T18:10:37" maxSheetId="13" userName="Juzer Moiz Dalal" r:id="rId52" minRId="644" maxRId="64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5997A20-5994-4E9D-BE77-D84F8106A366}" dateTime="2019-04-10T18:16:25" maxSheetId="13" userName="Juzer Moiz Dalal" r:id="rId53" minRId="674" maxRId="67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0C7B973-DDB8-4DC0-BC06-C6C0DCEEB9EE}" dateTime="2019-04-10T18:17:22" maxSheetId="13" userName="Juzer Moiz Dalal" r:id="rId54" minRId="67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C713260-CAA5-4930-912E-619BE45F17B7}" dateTime="2019-04-10T18:28:53" maxSheetId="13" userName="Juzer Moiz Dalal" r:id="rId55" minRId="68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A29AF406-7CFA-4754-8995-0FCA722ED0DC}" dateTime="2019-04-10T18:44:08" maxSheetId="13" userName="Juzer Moiz Dalal" r:id="rId56" minRId="68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663A21A-CEFE-47B8-8CC2-654811CE5048}" dateTime="2019-04-10T18:45:17" maxSheetId="13" userName="Juzer Moiz Dalal" r:id="rId57" minRId="68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C6B64D96-260C-48D0-92ED-7586AE96158B}" dateTime="2019-04-10T18:47:21" maxSheetId="13" userName="Juzer Moiz Dalal" r:id="rId58" minRId="68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B11763C3-1243-4907-8CBC-3DBEF6B6DF20}" dateTime="2019-04-10T18:50:37" maxSheetId="13" userName="Juzer Moiz Dalal" r:id="rId59" minRId="710" maxRId="71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69F9578-0CEC-40DB-A900-4560063CD623}" dateTime="2019-04-10T18:53:33" maxSheetId="13" userName="Juzer Moiz Dalal" r:id="rId60" minRId="73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B4F9894-D432-4E3B-BB39-D54057787AAE}" dateTime="2019-04-10T18:54:21" maxSheetId="13" userName="Juzer Moiz Dalal" r:id="rId61" minRId="74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99081CB-92C3-4B3D-8EF2-2EB836E02DEE}" dateTime="2019-04-10T19:12:50" maxSheetId="13" userName="Juzer Moiz Dalal" r:id="rId62" minRId="741" maxRId="74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1A6F8CC-0494-4481-AEF9-565340A25828}" dateTime="2019-04-10T19:12:58" maxSheetId="13" userName="Juzer Moiz Dalal" r:id="rId63" minRId="76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1DE1CE2-0F0E-49DC-B820-45F3F9EF1008}" dateTime="2019-04-10T19:15:36" maxSheetId="13" userName="Juzer Moiz Dalal" r:id="rId64" minRId="770" maxRId="77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613EC12-6BD7-4592-9110-6D86DAABAF80}" dateTime="2019-04-10T19:16:53" maxSheetId="13" userName="Juzer Moiz Dalal" r:id="rId6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F169945-AD0D-4CAE-806D-859AE1FCC37D}" dateTime="2019-04-11T15:02:17" maxSheetId="13" userName="Pooja Dilip Thakkar" r:id="rId66" minRId="824" maxRId="84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D1B0C8C-3A0C-4315-A449-E7D15C8821E1}" dateTime="2019-04-11T15:03:13" maxSheetId="13" userName="Pooja Dilip Thakkar" r:id="rId6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699387D-DE5D-4272-AD0C-9943E1570A4E}" dateTime="2019-04-11T15:05:23" maxSheetId="13" userName="Pooja Dilip Thakkar" r:id="rId6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6B8759E-6324-4BC6-9CCE-9C8ACE8C7CF9}" dateTime="2019-04-11T15:25:02" maxSheetId="13" userName="Pooja Dilip Thakkar" r:id="rId6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" sId="9">
    <oc r="D139" t="inlineStr">
      <is>
        <t>Other than Hedging Positions through Futures as on March 31, 2018</t>
      </is>
    </oc>
    <nc r="D139" t="inlineStr">
      <is>
        <t>Other than Hedging Positions through Futures as on March 31, 2019</t>
      </is>
    </nc>
  </rcc>
  <rcc rId="256" sId="9">
    <oc r="D150" t="inlineStr">
      <is>
        <t>Hedging Positions through Put Options as on March 31, 2018</t>
      </is>
    </oc>
    <nc r="D150" t="inlineStr">
      <is>
        <t>Hedging Positions through Put Options as on March 31, 2019</t>
      </is>
    </nc>
  </rcc>
  <rcc rId="257" sId="9">
    <oc r="D169" t="inlineStr">
      <is>
        <t>Hedging Positions through swaps as on March 31, 2018 - NIL</t>
      </is>
    </oc>
    <nc r="D169" t="inlineStr">
      <is>
        <t>Hedging Positions through swaps as on March 31, 2019 - NIL</t>
      </is>
    </nc>
  </rcc>
  <rcc rId="258" sId="9">
    <oc r="D160" t="inlineStr">
      <is>
        <t>Other than Hedging Positions through Options as on March 31, 2018</t>
      </is>
    </oc>
    <nc r="D160" t="inlineStr">
      <is>
        <t>Other than Hedging Positions through Options as on March 31, 2019</t>
      </is>
    </nc>
  </rcc>
  <rcmt sheetId="9" cell="D160" guid="{00000000-0000-0000-0000-000000000000}" action="delete" author="summer trainee"/>
  <rcmt sheetId="9" cell="D169" guid="{00000000-0000-0000-0000-000000000000}" action="delete" author="summer trainee"/>
  <rcmt sheetId="9" cell="D150" guid="{00000000-0000-0000-0000-000000000000}" action="delete" author="summer trainee"/>
  <rcmt sheetId="9" cell="D139" guid="{00000000-0000-0000-0000-000000000000}" action="delete" author="summer trainee"/>
  <rcc rId="259" sId="9">
    <oc r="D121" t="inlineStr">
      <is>
        <t>Hedging Positions through Futures as on March 31, 2018</t>
      </is>
    </oc>
    <nc r="D121" t="inlineStr">
      <is>
        <t>Hedging Positions through Futures as on March 31, 2019</t>
      </is>
    </nc>
  </rcc>
  <rcmt sheetId="9" cell="D121" guid="{00000000-0000-0000-0000-000000000000}" action="delete" author="summer trainee"/>
  <rcmt sheetId="9" cell="D98" guid="{00000000-0000-0000-0000-000000000000}" action="delete" author="summer trainee"/>
  <rrc rId="260" sId="11" ref="A87:XFD87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261" sId="11" ref="A87:XFD87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262" sId="11" ref="A87:XFD87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263" sId="11" ref="A87:XFD87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m rId="264" sheetId="11" source="D91:G91" destination="D87:G87" sourceSheetId="11">
    <rfmt sheetId="11" sqref="D87" start="0" length="0">
      <dxf>
        <font>
          <sz val="10"/>
          <color auto="1"/>
          <name val="Franklin Gothic Book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1" sqref="E87" start="0" length="0">
      <dxf>
        <font>
          <sz val="10"/>
          <color auto="1"/>
          <name val="Franklin Gothic Book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87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87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265" sId="11" ref="A88:XFD88" action="delete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88:XFD8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88" start="0" length="0">
      <dxf>
        <font>
          <color rgb="FFFF0000"/>
          <name val="Palatino Linotype"/>
          <scheme val="none"/>
        </font>
      </dxf>
    </rfmt>
    <rfmt sheetId="11" sqref="B88" start="0" length="0">
      <dxf>
        <font>
          <color rgb="FFFF0000"/>
          <name val="Palatino Linotype"/>
          <scheme val="none"/>
        </font>
      </dxf>
    </rfmt>
    <rfmt sheetId="11" sqref="C88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1" sqref="D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1" sqref="E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88" start="0" length="0">
      <dxf>
        <font>
          <name val="Franklin Gothic Book"/>
          <scheme val="none"/>
        </font>
      </dxf>
    </rfmt>
    <rfmt sheetId="11" sqref="I88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66" sId="11" ref="A88:XFD88" action="delete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88:XFD8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88" start="0" length="0">
      <dxf>
        <font>
          <color rgb="FFFF0000"/>
          <name val="Palatino Linotype"/>
          <scheme val="none"/>
        </font>
      </dxf>
    </rfmt>
    <rfmt sheetId="11" sqref="B88" start="0" length="0">
      <dxf>
        <font>
          <color rgb="FFFF0000"/>
          <name val="Palatino Linotype"/>
          <scheme val="none"/>
        </font>
      </dxf>
    </rfmt>
    <rfmt sheetId="11" sqref="C88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1" sqref="D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1" sqref="E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88" start="0" length="0">
      <dxf>
        <font>
          <name val="Franklin Gothic Book"/>
          <scheme val="none"/>
        </font>
      </dxf>
    </rfmt>
    <rfmt sheetId="11" sqref="I88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67" sId="11" ref="A88:XFD88" action="delete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88:XFD8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88" start="0" length="0">
      <dxf>
        <font>
          <color rgb="FFFF0000"/>
          <name val="Palatino Linotype"/>
          <scheme val="none"/>
        </font>
      </dxf>
    </rfmt>
    <rfmt sheetId="11" sqref="B88" start="0" length="0">
      <dxf>
        <font>
          <color rgb="FFFF0000"/>
          <name val="Palatino Linotype"/>
          <scheme val="none"/>
        </font>
      </dxf>
    </rfmt>
    <rfmt sheetId="11" sqref="C88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1" sqref="D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1" sqref="E88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88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88" start="0" length="0">
      <dxf>
        <font>
          <name val="Franklin Gothic Book"/>
          <scheme val="none"/>
        </font>
      </dxf>
    </rfmt>
    <rfmt sheetId="11" sqref="I88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68" sId="11" ref="A88:XFD88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269" sId="11" ref="A88:XFD88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270" sId="11" ref="A88:XFD88" action="insertRow"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fmt sheetId="11" sqref="C88" start="0" length="0">
    <dxf>
      <alignment horizontal="general" vertical="bottom" readingOrder="0"/>
    </dxf>
  </rfmt>
  <rcc rId="271" sId="11" odxf="1" dxf="1">
    <nc r="D88" t="inlineStr">
      <is>
        <t>*** The Scheme was launched during the half year period and hence no NAV for the beginning of the period.</t>
      </is>
    </nc>
    <odxf>
      <fill>
        <patternFill patternType="solid">
          <bgColor rgb="FFFFFF00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fmt sheetId="11" sqref="E88" start="0" length="0">
    <dxf>
      <fill>
        <patternFill>
          <bgColor theme="0"/>
        </patternFill>
      </fill>
      <alignment horizontal="general" readingOrder="0"/>
    </dxf>
  </rfmt>
  <rfmt sheetId="11" sqref="F88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G88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H88" start="0" length="0">
    <dxf>
      <font>
        <b/>
        <name val="Franklin Gothic Book"/>
        <scheme val="none"/>
      </font>
      <numFmt numFmtId="3" formatCode="#,##0"/>
    </dxf>
  </rfmt>
  <rfmt sheetId="11" s="1" sqref="I88" start="0" length="0">
    <dxf>
      <numFmt numFmtId="35" formatCode="_(* #,##0.00_);_(* \(#,##0.00\);_(* &quot;-&quot;??_);_(@_)"/>
    </dxf>
  </rfmt>
  <rfmt sheetId="11" sqref="J88" start="0" length="0">
    <dxf>
      <numFmt numFmtId="4" formatCode="#,##0.00"/>
    </dxf>
  </rfmt>
  <rfmt sheetId="11" sqref="C89" start="0" length="0">
    <dxf>
      <alignment horizontal="general" vertical="bottom" readingOrder="0"/>
    </dxf>
  </rfmt>
  <rcc rId="272" sId="11" odxf="1" dxf="1">
    <nc r="D89" t="inlineStr">
      <is>
        <t>## As September 30, 2018 was a non - business day for this Scheme, the NAV’s at the beginning of the period are as of September 28,2018.</t>
      </is>
    </nc>
    <odxf>
      <fill>
        <patternFill patternType="solid">
          <bgColor rgb="FFFFFF00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fmt sheetId="11" sqref="E89" start="0" length="0">
    <dxf>
      <fill>
        <patternFill>
          <bgColor theme="0"/>
        </patternFill>
      </fill>
      <alignment horizontal="general" readingOrder="0"/>
    </dxf>
  </rfmt>
  <rfmt sheetId="11" sqref="F89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G89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H89" start="0" length="0">
    <dxf>
      <font>
        <b/>
        <name val="Franklin Gothic Book"/>
        <scheme val="none"/>
      </font>
      <numFmt numFmtId="3" formatCode="#,##0"/>
    </dxf>
  </rfmt>
  <rfmt sheetId="11" s="1" sqref="I89" start="0" length="0">
    <dxf>
      <numFmt numFmtId="35" formatCode="_(* #,##0.00_);_(* \(#,##0.00\);_(* &quot;-&quot;??_);_(@_)"/>
    </dxf>
  </rfmt>
  <rfmt sheetId="11" sqref="J89" start="0" length="0">
    <dxf>
      <numFmt numFmtId="4" formatCode="#,##0.00"/>
    </dxf>
  </rfmt>
  <rfmt sheetId="11" sqref="C90" start="0" length="0">
    <dxf>
      <alignment horizontal="general" vertical="bottom" readingOrder="0"/>
    </dxf>
  </rfmt>
  <rcc rId="273" sId="11" odxf="1" dxf="1">
    <nc r="D90" t="inlineStr">
      <is>
        <t>### As March 31, 2019 was a non - business day for this Scheme, the NAV’s at the end of the period are as of March 29,2019.</t>
      </is>
    </nc>
    <odxf>
      <fill>
        <patternFill patternType="solid">
          <bgColor rgb="FFFFFF00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fmt sheetId="11" sqref="E90" start="0" length="0">
    <dxf>
      <fill>
        <patternFill>
          <bgColor theme="0"/>
        </patternFill>
      </fill>
      <alignment horizontal="general" readingOrder="0"/>
    </dxf>
  </rfmt>
  <rfmt sheetId="11" sqref="F90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G90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</dxf>
  </rfmt>
  <rfmt sheetId="11" sqref="H90" start="0" length="0">
    <dxf>
      <font>
        <b/>
        <name val="Franklin Gothic Book"/>
        <scheme val="none"/>
      </font>
      <numFmt numFmtId="3" formatCode="#,##0"/>
    </dxf>
  </rfmt>
  <rfmt sheetId="11" s="1" sqref="I90" start="0" length="0">
    <dxf>
      <numFmt numFmtId="35" formatCode="_(* #,##0.00_);_(* \(#,##0.00\);_(* &quot;-&quot;??_);_(@_)"/>
    </dxf>
  </rfmt>
  <rfmt sheetId="11" sqref="J90" start="0" length="0">
    <dxf>
      <numFmt numFmtId="4" formatCode="#,##0.00"/>
    </dxf>
  </rfmt>
  <rcc rId="274" sId="11">
    <nc r="C88" t="inlineStr">
      <is>
        <t xml:space="preserve"> </t>
      </is>
    </nc>
  </rcc>
  <rrc rId="275" sId="11" ref="A91:XFD91" action="deleteRow">
    <undo index="0" exp="area" ref3D="1" dr="$A$1:$I$91" dn="Z_9E351BF9_46AA_4E17_BD7F_BD39A5EBD962_.wvu.PrintArea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I$91" dn="Z_62DD1CA0_C4DB_4681_AB87_8E5B064DADBB_.wvu.PrintArea" sId="11"/>
    <undo index="0" exp="area" ref3D="1" dr="$A$1:$B$1048576" dn="Z_47B4B278_0783_456D_A67F_BA86C3DDE3D6_.wvu.Cols" sId="11"/>
    <undo index="0" exp="area" ref3D="1" dr="$A$1:$I$91" dn="Z_47B4B278_0783_456D_A67F_BA86C3DDE3D6_.wvu.PrintArea" sId="11"/>
    <undo index="0" exp="area" ref3D="1" dr="$A$1:$I$91" dn="Print_Area" sId="11"/>
    <rfmt sheetId="11" xfDxf="1" sqref="A91:XFD9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91" start="0" length="0">
      <dxf>
        <font>
          <color rgb="FFFF0000"/>
          <name val="Palatino Linotype"/>
          <scheme val="none"/>
        </font>
      </dxf>
    </rfmt>
    <rfmt sheetId="11" sqref="B91" start="0" length="0">
      <dxf>
        <font>
          <color rgb="FFFF0000"/>
          <name val="Palatino Linotype"/>
          <scheme val="none"/>
        </font>
      </dxf>
    </rfmt>
    <rfmt sheetId="11" sqref="C91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1" sqref="H91" start="0" length="0">
      <dxf>
        <font>
          <name val="Franklin Gothic Book"/>
          <scheme val="none"/>
        </font>
      </dxf>
    </rfmt>
    <rfmt sheetId="11" sqref="I91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cmt sheetId="11" cell="G76" guid="{00000000-0000-0000-0000-000000000000}" action="delete" author="Pooja Dilip Thakkar"/>
  <rfmt sheetId="11" sqref="D82:G87">
    <dxf>
      <fill>
        <patternFill patternType="none">
          <bgColor auto="1"/>
        </patternFill>
      </fill>
    </dxf>
  </rfmt>
  <rm rId="276" sheetId="12" source="A54:XFD55" destination="A90:XFD91" sourceSheetId="12">
    <rfmt sheetId="12" xfDxf="1" sqref="A90:XFD90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xfDxf="1" sqref="A91:XFD9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90" start="0" length="0">
      <dxf>
        <font>
          <color rgb="FFFF0000"/>
          <name val="Palatino Linotype"/>
          <scheme val="none"/>
        </font>
      </dxf>
    </rfmt>
    <rfmt sheetId="12" sqref="B90" start="0" length="0">
      <dxf>
        <font>
          <color rgb="FFFF0000"/>
          <name val="Palatino Linotype"/>
          <scheme val="none"/>
        </font>
      </dxf>
    </rfmt>
    <rfmt sheetId="12" sqref="C90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D90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E90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90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90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90" start="0" length="0">
      <dxf>
        <font>
          <name val="Franklin Gothic Book"/>
          <scheme val="none"/>
        </font>
      </dxf>
    </rfmt>
    <rfmt sheetId="12" sqref="I90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  <rfmt sheetId="12" sqref="A91" start="0" length="0">
      <dxf>
        <font>
          <color rgb="FFFF0000"/>
          <name val="Palatino Linotype"/>
          <scheme val="none"/>
        </font>
      </dxf>
    </rfmt>
    <rfmt sheetId="12" sqref="B91" start="0" length="0">
      <dxf>
        <font>
          <color rgb="FFFF0000"/>
          <name val="Palatino Linotype"/>
          <scheme val="none"/>
        </font>
      </dxf>
    </rfmt>
    <rfmt sheetId="12" sqref="C91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D91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E91" start="0" length="0">
      <dxf>
        <font>
          <name val="Franklin Gothic Book"/>
          <scheme val="none"/>
        </font>
        <fill>
          <patternFill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91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91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91" start="0" length="0">
      <dxf>
        <font>
          <name val="Franklin Gothic Book"/>
          <scheme val="none"/>
        </font>
      </dxf>
    </rfmt>
    <rfmt sheetId="12" sqref="I91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277" sId="12" ref="A92:XFD92" action="deleteRow">
    <undo index="0" exp="area" ref3D="1" dr="$A$1:$I$92" dn="Z_9E351BF9_46AA_4E17_BD7F_BD39A5EBD962_.wvu.PrintArea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I$92" dn="Z_62DD1CA0_C4DB_4681_AB87_8E5B064DADBB_.wvu.PrintArea" sId="12"/>
    <undo index="0" exp="area" ref3D="1" dr="$A$1:$I$92" dn="Z_47B4B278_0783_456D_A67F_BA86C3DDE3D6_.wvu.PrintArea" sId="12"/>
    <undo index="0" exp="area" ref3D="1" dr="$A$1:$B$1048576" dn="Z_47B4B278_0783_456D_A67F_BA86C3DDE3D6_.wvu.Cols" sId="12"/>
    <undo index="0" exp="area" ref3D="1" dr="$A$1:$I$92" dn="Print_Area" sId="12"/>
    <rfmt sheetId="12" xfDxf="1" sqref="A92:XFD9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92" start="0" length="0">
      <dxf>
        <font>
          <color rgb="FFFF0000"/>
          <name val="Palatino Linotype"/>
          <scheme val="none"/>
        </font>
      </dxf>
    </rfmt>
    <rfmt sheetId="12" sqref="B92" start="0" length="0">
      <dxf>
        <font>
          <color rgb="FFFF0000"/>
          <name val="Palatino Linotype"/>
          <scheme val="none"/>
        </font>
      </dxf>
    </rfmt>
    <rfmt sheetId="12" sqref="C92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H92" start="0" length="0">
      <dxf>
        <font>
          <name val="Franklin Gothic Book"/>
          <scheme val="none"/>
        </font>
      </dxf>
    </rfmt>
    <rfmt sheetId="12" sqref="I92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fmt sheetId="10" sqref="F88:G91">
    <dxf>
      <fill>
        <patternFill patternType="none">
          <bgColor auto="1"/>
        </patternFill>
      </fill>
    </dxf>
  </rfmt>
  <rrc rId="278" sId="9" ref="A178:XFD178" action="insertRow"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rc rId="279" sId="9" ref="A178:XFD178" action="insertRow"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rc rId="280" sId="9" ref="A178:XFD178" action="insertRow"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rc rId="281" sId="9" ref="A178:XFD178" action="insertRow"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m rId="282" sheetId="9" source="D182:G182" destination="D178:G178" sourceSheetId="9">
    <rfmt sheetId="9" sqref="D178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9" sqref="E178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78" start="0" length="0">
      <dxf>
        <font>
          <sz val="11"/>
          <color auto="1"/>
          <name val="Calibri"/>
          <scheme val="minor"/>
        </font>
        <numFmt numFmtId="168" formatCode="0.0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78" start="0" length="0">
      <dxf>
        <font>
          <sz val="11"/>
          <color auto="1"/>
          <name val="Calibri"/>
          <scheme val="minor"/>
        </font>
        <numFmt numFmtId="168" formatCode="0.0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9" sqref="C179" start="0" length="0">
    <dxf>
      <alignment horizontal="general" vertical="bottom" readingOrder="0"/>
    </dxf>
  </rfmt>
  <rcc rId="283" sId="9" odxf="1" dxf="1">
    <nc r="D179" t="inlineStr">
      <is>
        <t>## As September 30, 2018 was a non - business day for this Scheme, the NAV’s at the beginning of the period are as of September 28,2018.</t>
      </is>
    </nc>
    <odxf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/>
        <top/>
        <bottom/>
      </border>
    </ndxf>
  </rcc>
  <rfmt sheetId="9" sqref="E179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9" sqref="F179" start="0" length="0">
    <dxf>
      <font>
        <b/>
        <sz val="11"/>
        <name val="Franklin Gothic Book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9" sqref="G179" start="0" length="0">
    <dxf>
      <font>
        <b/>
        <sz val="11"/>
        <name val="Franklin Gothic Book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9" sqref="H179" start="0" length="0">
    <dxf>
      <font>
        <b/>
        <name val="Franklin Gothic Book"/>
        <scheme val="none"/>
      </font>
      <numFmt numFmtId="3" formatCode="#,##0"/>
    </dxf>
  </rfmt>
  <rfmt sheetId="9" s="1" sqref="I179" start="0" length="0">
    <dxf>
      <numFmt numFmtId="35" formatCode="_(* #,##0.00_);_(* \(#,##0.00\);_(* &quot;-&quot;??_);_(@_)"/>
    </dxf>
  </rfmt>
  <rfmt sheetId="9" sqref="J179" start="0" length="0">
    <dxf>
      <numFmt numFmtId="4" formatCode="#,##0.00"/>
    </dxf>
  </rfmt>
  <rfmt sheetId="9" sqref="C180" start="0" length="0">
    <dxf>
      <alignment horizontal="general" vertical="bottom" readingOrder="0"/>
    </dxf>
  </rfmt>
  <rcc rId="284" sId="9" odxf="1" dxf="1">
    <nc r="D180" t="inlineStr">
      <is>
        <t>### As March 31, 2019 was a non - business day for this Scheme, the NAV’s at the end of the period are as of March 29,2019.</t>
      </is>
    </nc>
    <odxf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/>
        <top/>
        <bottom/>
      </border>
    </ndxf>
  </rcc>
  <rfmt sheetId="9" sqref="E180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9" sqref="F180" start="0" length="0">
    <dxf>
      <font>
        <b/>
        <sz val="11"/>
        <name val="Franklin Gothic Book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9" sqref="G180" start="0" length="0">
    <dxf>
      <font>
        <b/>
        <sz val="11"/>
        <name val="Franklin Gothic Book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9" sqref="H180" start="0" length="0">
    <dxf>
      <font>
        <b/>
        <name val="Franklin Gothic Book"/>
        <scheme val="none"/>
      </font>
      <numFmt numFmtId="3" formatCode="#,##0"/>
    </dxf>
  </rfmt>
  <rfmt sheetId="9" s="1" sqref="I180" start="0" length="0">
    <dxf>
      <numFmt numFmtId="35" formatCode="_(* #,##0.00_);_(* \(#,##0.00\);_(* &quot;-&quot;??_);_(@_)"/>
    </dxf>
  </rfmt>
  <rfmt sheetId="9" sqref="J180" start="0" length="0">
    <dxf>
      <numFmt numFmtId="4" formatCode="#,##0.00"/>
    </dxf>
  </rfmt>
  <rrc rId="285" sId="9" ref="A181:XFD181" action="deleteRow"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181:XFD18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181" start="0" length="0">
      <dxf>
        <font>
          <color rgb="FFFF0000"/>
          <name val="Palatino Linotype"/>
          <scheme val="none"/>
        </font>
      </dxf>
    </rfmt>
    <rfmt sheetId="9" sqref="B181" start="0" length="0">
      <dxf>
        <font>
          <color rgb="FFFF0000"/>
          <name val="Palatino Linotype"/>
          <scheme val="none"/>
        </font>
      </dxf>
    </rfmt>
    <rfmt sheetId="9" sqref="C181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9" sqref="D181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9" sqref="E181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81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81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81" start="0" length="0">
      <dxf>
        <font>
          <name val="Franklin Gothic Book"/>
          <scheme val="none"/>
        </font>
      </dxf>
    </rfmt>
    <rfmt sheetId="9" sqref="I181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86" sId="9" ref="A181:XFD181" action="deleteRow">
    <undo index="0" exp="area" ref3D="1" dr="$A$1:$I$181" dn="Z_9E351BF9_46AA_4E17_BD7F_BD39A5EBD962_.wvu.PrintArea" sId="9"/>
    <undo index="0" exp="area" ref3D="1" dr="$A$1:$B$1048576" dn="Z_9E351BF9_46AA_4E17_BD7F_BD39A5EBD962_.wvu.Cols" sId="9"/>
    <undo index="0" exp="area" ref3D="1" dr="$A$1:$I$181" dn="Z_62DD1CA0_C4DB_4681_AB87_8E5B064DADBB_.wvu.PrintArea" sId="9"/>
    <undo index="0" exp="area" ref3D="1" dr="$A$1:$B$1048576" dn="Z_62DD1CA0_C4DB_4681_AB87_8E5B064DADBB_.wvu.Cols" sId="9"/>
    <undo index="0" exp="area" ref3D="1" dr="$A$1:$I$181" dn="Z_47B4B278_0783_456D_A67F_BA86C3DDE3D6_.wvu.PrintArea" sId="9"/>
    <undo index="0" exp="area" ref3D="1" dr="$A$1:$B$1048576" dn="Z_47B4B278_0783_456D_A67F_BA86C3DDE3D6_.wvu.Cols" sId="9"/>
    <undo index="0" exp="area" ref3D="1" dr="$A$1:$I$181" dn="Print_Area" sId="9"/>
    <rfmt sheetId="9" xfDxf="1" sqref="A181:XFD18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181" start="0" length="0">
      <dxf>
        <font>
          <color rgb="FFFF0000"/>
          <name val="Palatino Linotype"/>
          <scheme val="none"/>
        </font>
      </dxf>
    </rfmt>
    <rfmt sheetId="9" sqref="B181" start="0" length="0">
      <dxf>
        <font>
          <color rgb="FFFF0000"/>
          <name val="Palatino Linotype"/>
          <scheme val="none"/>
        </font>
      </dxf>
    </rfmt>
    <rfmt sheetId="9" sqref="C181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9" sqref="H181" start="0" length="0">
      <dxf>
        <font>
          <name val="Franklin Gothic Book"/>
          <scheme val="none"/>
        </font>
      </dxf>
    </rfmt>
    <rfmt sheetId="9" sqref="I181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cv guid="{47B4B278-0783-456D-A67F-BA86C3DDE3D6}" action="delete"/>
  <rdn rId="0" localSheetId="1" customView="1" name="Z_47B4B278_0783_456D_A67F_BA86C3DDE3D6_.wvu.PrintArea" hidden="1" oldHidden="1">
    <formula>'YO01'!$C$1:$I$100</formula>
    <oldFormula>'YO01'!$C$1:$I$100</oldFormula>
  </rdn>
  <rdn rId="0" localSheetId="1" customView="1" name="Z_47B4B278_0783_456D_A67F_BA86C3DDE3D6_.wvu.Cols" hidden="1" oldHidden="1">
    <formula>'YO01'!$A:$B</formula>
    <oldFormula>'YO01'!$A:$B</oldFormula>
  </rdn>
  <rdn rId="0" localSheetId="2" customView="1" name="Z_47B4B278_0783_456D_A67F_BA86C3DDE3D6_.wvu.PrintArea" hidden="1" oldHidden="1">
    <formula>'YO02'!$C$1:$I$150</formula>
    <oldFormula>'YO02'!$C$1:$I$150</oldFormula>
  </rdn>
  <rdn rId="0" localSheetId="2" customView="1" name="Z_47B4B278_0783_456D_A67F_BA86C3DDE3D6_.wvu.Cols" hidden="1" oldHidden="1">
    <formula>'YO02'!$A:$B</formula>
    <oldFormula>'YO02'!$A:$B</oldFormula>
  </rdn>
  <rdn rId="0" localSheetId="2" customView="1" name="Z_47B4B278_0783_456D_A67F_BA86C3DDE3D6_.wvu.FilterData" hidden="1" oldHidden="1">
    <formula>'YO02'!$A$9:$J$9</formula>
    <oldFormula>'YO02'!$A$9:$J$9</oldFormula>
  </rdn>
  <rdn rId="0" localSheetId="3" customView="1" name="Z_47B4B278_0783_456D_A67F_BA86C3DDE3D6_.wvu.PrintArea" hidden="1" oldHidden="1">
    <formula>'YO03'!$C$1:$I$157</formula>
    <oldFormula>'YO03'!$C$1:$I$157</oldFormula>
  </rdn>
  <rdn rId="0" localSheetId="3" customView="1" name="Z_47B4B278_0783_456D_A67F_BA86C3DDE3D6_.wvu.Cols" hidden="1" oldHidden="1">
    <formula>'YO03'!$A:$B</formula>
    <oldFormula>'YO03'!$A:$B</oldFormula>
  </rdn>
  <rdn rId="0" localSheetId="3" customView="1" name="Z_47B4B278_0783_456D_A67F_BA86C3DDE3D6_.wvu.FilterData" hidden="1" oldHidden="1">
    <formula>'YO03'!$A$9:$K$115</formula>
    <oldFormula>'YO03'!$A$9:$K$115</oldFormula>
  </rdn>
  <rdn rId="0" localSheetId="4" customView="1" name="Z_47B4B278_0783_456D_A67F_BA86C3DDE3D6_.wvu.PrintArea" hidden="1" oldHidden="1">
    <formula>'YO05'!$A$1:$I$86</formula>
    <oldFormula>'YO05'!$A$1:$I$86</oldFormula>
  </rdn>
  <rdn rId="0" localSheetId="4" customView="1" name="Z_47B4B278_0783_456D_A67F_BA86C3DDE3D6_.wvu.Cols" hidden="1" oldHidden="1">
    <formula>'YO05'!$A:$B</formula>
    <oldFormula>'YO05'!$A:$B</oldFormula>
  </rdn>
  <rdn rId="0" localSheetId="5" customView="1" name="Z_47B4B278_0783_456D_A67F_BA86C3DDE3D6_.wvu.PrintArea" hidden="1" oldHidden="1">
    <formula>'YO06'!$A$1:$H$87</formula>
    <oldFormula>'YO06'!$A$1:$H$87</oldFormula>
  </rdn>
  <rdn rId="0" localSheetId="5" customView="1" name="Z_47B4B278_0783_456D_A67F_BA86C3DDE3D6_.wvu.Cols" hidden="1" oldHidden="1">
    <formula>'YO06'!$A:$A</formula>
    <oldFormula>'YO06'!$A:$A</oldFormula>
  </rdn>
  <rdn rId="0" localSheetId="6" customView="1" name="Z_47B4B278_0783_456D_A67F_BA86C3DDE3D6_.wvu.PrintArea" hidden="1" oldHidden="1">
    <formula>'YO07'!$A$1:$I$89</formula>
    <oldFormula>'YO07'!$A$1:$I$89</oldFormula>
  </rdn>
  <rdn rId="0" localSheetId="6" customView="1" name="Z_47B4B278_0783_456D_A67F_BA86C3DDE3D6_.wvu.Cols" hidden="1" oldHidden="1">
    <formula>'YO07'!$A:$B</formula>
    <oldFormula>'YO07'!$A:$B</oldFormula>
  </rdn>
  <rdn rId="0" localSheetId="7" customView="1" name="Z_47B4B278_0783_456D_A67F_BA86C3DDE3D6_.wvu.PrintArea" hidden="1" oldHidden="1">
    <formula>'YO08'!$A$1:$I$90</formula>
    <oldFormula>'YO08'!$A$1:$I$90</oldFormula>
  </rdn>
  <rdn rId="0" localSheetId="7" customView="1" name="Z_47B4B278_0783_456D_A67F_BA86C3DDE3D6_.wvu.Cols" hidden="1" oldHidden="1">
    <formula>'YO08'!$A:$B</formula>
    <oldFormula>'YO08'!$A:$B</oldFormula>
  </rdn>
  <rdn rId="0" localSheetId="8" customView="1" name="Z_47B4B278_0783_456D_A67F_BA86C3DDE3D6_.wvu.PrintArea" hidden="1" oldHidden="1">
    <formula>'YO09'!$A$1:$I$97</formula>
    <oldFormula>'YO09'!$A$1:$I$97</oldFormula>
  </rdn>
  <rdn rId="0" localSheetId="8" customView="1" name="Z_47B4B278_0783_456D_A67F_BA86C3DDE3D6_.wvu.Cols" hidden="1" oldHidden="1">
    <formula>'YO09'!$A:$B</formula>
    <oldFormula>'YO09'!$A:$B</oldFormula>
  </rdn>
  <rdn rId="0" localSheetId="9" customView="1" name="Z_47B4B278_0783_456D_A67F_BA86C3DDE3D6_.wvu.PrintArea" hidden="1" oldHidden="1">
    <formula>'YO10'!$A$1:$I$180</formula>
    <oldFormula>'YO10'!$A$1:$I$180</oldFormula>
  </rdn>
  <rdn rId="0" localSheetId="9" customView="1" name="Z_47B4B278_0783_456D_A67F_BA86C3DDE3D6_.wvu.Cols" hidden="1" oldHidden="1">
    <formula>'YO10'!$A:$B</formula>
    <oldFormula>'YO10'!$A:$B</oldFormula>
  </rdn>
  <rdn rId="0" localSheetId="10" customView="1" name="Z_47B4B278_0783_456D_A67F_BA86C3DDE3D6_.wvu.PrintArea" hidden="1" oldHidden="1">
    <formula>'YO12'!$A$1:$I$93</formula>
    <oldFormula>'YO12'!$A$1:$I$93</oldFormula>
  </rdn>
  <rdn rId="0" localSheetId="10" customView="1" name="Z_47B4B278_0783_456D_A67F_BA86C3DDE3D6_.wvu.Cols" hidden="1" oldHidden="1">
    <formula>'YO12'!$A:$B</formula>
    <oldFormula>'YO12'!$A:$B</oldFormula>
  </rdn>
  <rdn rId="0" localSheetId="11" customView="1" name="Z_47B4B278_0783_456D_A67F_BA86C3DDE3D6_.wvu.PrintArea" hidden="1" oldHidden="1">
    <formula>'YO13'!$A$1:$I$90</formula>
    <oldFormula>'YO13'!$A$1:$I$90</oldFormula>
  </rdn>
  <rdn rId="0" localSheetId="11" customView="1" name="Z_47B4B278_0783_456D_A67F_BA86C3DDE3D6_.wvu.Cols" hidden="1" oldHidden="1">
    <formula>'YO13'!$A:$B</formula>
    <oldFormula>'YO13'!$A:$B</oldFormula>
  </rdn>
  <rdn rId="0" localSheetId="12" customView="1" name="Z_47B4B278_0783_456D_A67F_BA86C3DDE3D6_.wvu.PrintArea" hidden="1" oldHidden="1">
    <formula>'YO15'!$A$1:$I$91</formula>
    <oldFormula>'YO15'!$A$1:$I$91</oldFormula>
  </rdn>
  <rdn rId="0" localSheetId="12" customView="1" name="Z_47B4B278_0783_456D_A67F_BA86C3DDE3D6_.wvu.Cols" hidden="1" oldHidden="1">
    <formula>'YO15'!$A:$B</formula>
    <oldFormula>'YO15'!$A:$B</oldFormula>
  </rdn>
  <rcv guid="{47B4B278-0783-456D-A67F-BA86C3DDE3D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2" sId="8" ref="A96:XFD96" action="insertRow">
    <undo index="0" exp="area" ref3D="1" dr="$A$1:$B$1048576" dn="Z_ED634462_2CEC_4EB1_BAAF_B9E7F296E51C_.wvu.Cols" sId="8"/>
    <undo index="0" exp="area" ref3D="1" dr="$A$1:$B$1048576" dn="Z_9E351BF9_46AA_4E17_BD7F_BD39A5EBD962_.wvu.Cols" sId="8"/>
    <undo index="0" exp="area" ref3D="1" dr="$A$1:$B$1048576" dn="Z_62DD1CA0_C4DB_4681_AB87_8E5B064DADBB_.wvu.Cols" sId="8"/>
    <undo index="0" exp="area" ref3D="1" dr="$A$1:$B$1048576" dn="Z_47B4B278_0783_456D_A67F_BA86C3DDE3D6_.wvu.Cols" sId="8"/>
  </rrc>
  <rm rId="493" sheetId="8" source="A75:XFD75" destination="A96:XFD96" sourceSheetId="8">
    <rfmt sheetId="8" xfDxf="1" sqref="A96:XFD9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96" start="0" length="0">
      <dxf>
        <font>
          <color rgb="FFFF0000"/>
          <name val="Palatino Linotype"/>
          <scheme val="none"/>
        </font>
      </dxf>
    </rfmt>
    <rfmt sheetId="8" sqref="B96" start="0" length="0">
      <dxf>
        <font>
          <color rgb="FFFF0000"/>
          <name val="Palatino Linotype"/>
          <scheme val="none"/>
        </font>
      </dxf>
    </rfmt>
    <rfmt sheetId="8" sqref="C96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8" sqref="D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8" sqref="E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8" sqref="F96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8" sqref="G96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8" sqref="H96" start="0" length="0">
      <dxf>
        <font>
          <name val="Franklin Gothic Book"/>
          <scheme val="none"/>
        </font>
      </dxf>
    </rfmt>
    <rfmt sheetId="8" sqref="I96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494" sId="8" ref="A75:XFD75" action="deleteRow">
    <undo index="0" exp="area" ref3D="1" dr="$A$1:$B$1048576" dn="Z_ED634462_2CEC_4EB1_BAAF_B9E7F296E51C_.wvu.Cols" sId="8"/>
    <undo index="0" exp="area" ref3D="1" dr="$A$1:$B$1048576" dn="Z_9E351BF9_46AA_4E17_BD7F_BD39A5EBD962_.wvu.Cols" sId="8"/>
    <undo index="0" exp="area" ref3D="1" dr="$A$1:$B$1048576" dn="Z_62DD1CA0_C4DB_4681_AB87_8E5B064DADBB_.wvu.Cols" sId="8"/>
    <undo index="0" exp="area" ref3D="1" dr="$A$1:$B$1048576" dn="Z_47B4B278_0783_456D_A67F_BA86C3DDE3D6_.wvu.Cols" sId="8"/>
    <rfmt sheetId="8" xfDxf="1" sqref="A75:XFD7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75" start="0" length="0">
      <dxf>
        <font>
          <color rgb="FFFF0000"/>
          <name val="Palatino Linotype"/>
          <scheme val="none"/>
        </font>
      </dxf>
    </rfmt>
    <rfmt sheetId="8" sqref="B75" start="0" length="0">
      <dxf>
        <font>
          <color rgb="FFFF0000"/>
          <name val="Palatino Linotype"/>
          <scheme val="none"/>
        </font>
      </dxf>
    </rfmt>
    <rfmt sheetId="8" sqref="F75" start="0" length="0">
      <dxf>
        <alignment horizontal="center" vertical="top" readingOrder="0"/>
      </dxf>
    </rfmt>
    <rfmt sheetId="8" sqref="G75" start="0" length="0">
      <dxf>
        <alignment horizontal="right" vertical="top" readingOrder="0"/>
      </dxf>
    </rfmt>
  </rrc>
  <rrc rId="495" sId="7" ref="A89:XFD89" action="insertRow">
    <undo index="0" exp="area" ref3D="1" dr="$A$1:$B$1048576" dn="Z_ED634462_2CEC_4EB1_BAAF_B9E7F296E51C_.wvu.Cols" sId="7"/>
    <undo index="0" exp="area" ref3D="1" dr="$A$1:$B$1048576" dn="Z_9E351BF9_46AA_4E17_BD7F_BD39A5EBD962_.wvu.Cols" sId="7"/>
    <undo index="0" exp="area" ref3D="1" dr="$A$1:$B$1048576" dn="Z_62DD1CA0_C4DB_4681_AB87_8E5B064DADBB_.wvu.Cols" sId="7"/>
    <undo index="0" exp="area" ref3D="1" dr="$A$1:$B$1048576" dn="Z_47B4B278_0783_456D_A67F_BA86C3DDE3D6_.wvu.Cols" sId="7"/>
  </rrc>
  <rm rId="496" sheetId="7" source="A68:XFD68" destination="A89:XFD89" sourceSheetId="7">
    <rfmt sheetId="7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89" start="0" length="0">
      <dxf>
        <font>
          <color rgb="FFFF0000"/>
          <name val="Palatino Linotype"/>
          <scheme val="none"/>
        </font>
      </dxf>
    </rfmt>
    <rfmt sheetId="7" sqref="B89" start="0" length="0">
      <dxf>
        <font>
          <color rgb="FFFF0000"/>
          <name val="Palatino Linotype"/>
          <scheme val="none"/>
        </font>
      </dxf>
    </rfmt>
    <rfmt sheetId="7" sqref="C89" start="0" length="0">
      <dxf>
        <font>
          <color indexed="9"/>
          <name val="Palatino Linotype"/>
          <scheme val="none"/>
        </font>
        <numFmt numFmtId="19" formatCode="m/d/yyyy"/>
      </dxf>
    </rfmt>
    <rfmt sheetId="7" sqref="D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7" sqref="E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7" sqref="F89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7" sqref="G89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7" sqref="H89" start="0" length="0">
      <dxf>
        <numFmt numFmtId="35" formatCode="_(* #,##0.00_);_(* \(#,##0.00\);_(* &quot;-&quot;??_);_(@_)"/>
      </dxf>
    </rfmt>
    <rfmt sheetId="7" sqref="I89" start="0" length="0">
      <dxf>
        <border outline="0">
          <right style="medium">
            <color indexed="64"/>
          </right>
        </border>
      </dxf>
    </rfmt>
  </rm>
  <rrc rId="497" sId="7" ref="A68:XFD68" action="deleteRow">
    <undo index="0" exp="area" ref3D="1" dr="$A$1:$B$1048576" dn="Z_ED634462_2CEC_4EB1_BAAF_B9E7F296E51C_.wvu.Cols" sId="7"/>
    <undo index="0" exp="area" ref3D="1" dr="$A$1:$B$1048576" dn="Z_9E351BF9_46AA_4E17_BD7F_BD39A5EBD962_.wvu.Cols" sId="7"/>
    <undo index="0" exp="area" ref3D="1" dr="$A$1:$B$1048576" dn="Z_62DD1CA0_C4DB_4681_AB87_8E5B064DADBB_.wvu.Cols" sId="7"/>
    <undo index="0" exp="area" ref3D="1" dr="$A$1:$B$1048576" dn="Z_47B4B278_0783_456D_A67F_BA86C3DDE3D6_.wvu.Cols" sId="7"/>
    <rfmt sheetId="7" xfDxf="1" sqref="A68:XFD6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68" start="0" length="0">
      <dxf>
        <font>
          <color rgb="FFFF0000"/>
          <name val="Palatino Linotype"/>
          <scheme val="none"/>
        </font>
      </dxf>
    </rfmt>
    <rfmt sheetId="7" sqref="B68" start="0" length="0">
      <dxf>
        <font>
          <color rgb="FFFF0000"/>
          <name val="Palatino Linotype"/>
          <scheme val="none"/>
        </font>
      </dxf>
    </rfmt>
    <rfmt sheetId="7" sqref="F68" start="0" length="0">
      <dxf>
        <alignment horizontal="center" vertical="top" readingOrder="0"/>
      </dxf>
    </rfmt>
    <rfmt sheetId="7" sqref="G68" start="0" length="0">
      <dxf>
        <alignment horizontal="right" vertical="top" readingOrder="0"/>
      </dxf>
    </rfmt>
  </rrc>
  <rfmt sheetId="5" sqref="C84:C85" start="0" length="2147483647">
    <dxf>
      <font>
        <color rgb="FFFF0000"/>
      </font>
    </dxf>
  </rfmt>
  <rfmt sheetId="5" sqref="C84:C85">
    <dxf>
      <fill>
        <patternFill patternType="none">
          <bgColor auto="1"/>
        </patternFill>
      </fill>
    </dxf>
  </rfmt>
  <rfmt sheetId="5" sqref="C84:C85" start="0" length="2147483647">
    <dxf>
      <font>
        <color auto="1"/>
      </font>
    </dxf>
  </rfmt>
  <rrc rId="498" sId="10" ref="A93:XFD93" action="insertRow">
    <undo index="0" exp="area" ref3D="1" dr="$A$1:$B$1048576" dn="Z_ED634462_2CEC_4EB1_BAAF_B9E7F296E51C_.wvu.Cols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B$1048576" dn="Z_47B4B278_0783_456D_A67F_BA86C3DDE3D6_.wvu.Cols" sId="10"/>
  </rrc>
  <rrc rId="499" sId="10" ref="A93:XFD93" action="insertRow">
    <undo index="0" exp="area" ref3D="1" dr="$A$1:$B$1048576" dn="Z_ED634462_2CEC_4EB1_BAAF_B9E7F296E51C_.wvu.Cols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B$1048576" dn="Z_47B4B278_0783_456D_A67F_BA86C3DDE3D6_.wvu.Cols" sId="10"/>
  </rrc>
  <rrc rId="500" sId="10" ref="A94:XFD94" action="insertRow">
    <undo index="0" exp="area" ref3D="1" dr="$A$1:$B$1048576" dn="Z_ED634462_2CEC_4EB1_BAAF_B9E7F296E51C_.wvu.Cols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B$1048576" dn="Z_47B4B278_0783_456D_A67F_BA86C3DDE3D6_.wvu.Cols" sId="10"/>
  </rrc>
  <rm rId="501" sheetId="10" source="D85:D87" destination="D93:D95" sourceSheetId="10">
    <rfmt sheetId="10" sqref="D93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10" sqref="D94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10" sqref="D95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</rm>
  <rrc rId="502" sId="10" ref="A96:XFD96" action="insertRow">
    <undo index="0" exp="area" ref3D="1" dr="$A$1:$B$1048576" dn="Z_ED634462_2CEC_4EB1_BAAF_B9E7F296E51C_.wvu.Cols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B$1048576" dn="Z_47B4B278_0783_456D_A67F_BA86C3DDE3D6_.wvu.Cols" sId="10"/>
  </rrc>
  <rm rId="503" sheetId="10" source="A93:XFD93" destination="A96:XFD96" sourceSheetId="10">
    <rfmt sheetId="10" xfDxf="1" sqref="A96:XFD9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96" start="0" length="0">
      <dxf>
        <font>
          <color rgb="FFFF0000"/>
          <name val="Palatino Linotype"/>
          <scheme val="none"/>
        </font>
      </dxf>
    </rfmt>
    <rfmt sheetId="10" sqref="B96" start="0" length="0">
      <dxf>
        <font>
          <color rgb="FFFF0000"/>
          <name val="Palatino Linotype"/>
          <scheme val="none"/>
        </font>
      </dxf>
    </rfmt>
    <rfmt sheetId="10" sqref="C96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qref="D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</dxf>
    </rfmt>
    <rfmt sheetId="10" sqref="E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0" sqref="F96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0" sqref="G96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0" sqref="H96" start="0" length="0">
      <dxf>
        <font>
          <name val="Franklin Gothic Book"/>
          <scheme val="none"/>
        </font>
      </dxf>
    </rfmt>
    <rfmt sheetId="10" sqref="I96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504" sId="10" ref="A93:XFD93" action="deleteRow">
    <undo index="0" exp="area" ref3D="1" dr="$A$1:$B$1048576" dn="Z_ED634462_2CEC_4EB1_BAAF_B9E7F296E51C_.wvu.Cols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B$1048576" dn="Z_47B4B278_0783_456D_A67F_BA86C3DDE3D6_.wvu.Cols" sId="10"/>
    <rfmt sheetId="10" xfDxf="1" sqref="A93:XFD93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93" start="0" length="0">
      <dxf>
        <font>
          <color rgb="FFFF0000"/>
          <name val="Palatino Linotype"/>
          <scheme val="none"/>
        </font>
      </dxf>
    </rfmt>
    <rfmt sheetId="10" sqref="B93" start="0" length="0">
      <dxf>
        <font>
          <color rgb="FFFF0000"/>
          <name val="Palatino Linotype"/>
          <scheme val="none"/>
        </font>
      </dxf>
    </rfmt>
    <rfmt sheetId="10" sqref="F93" start="0" length="0">
      <dxf>
        <alignment horizontal="center" vertical="top" readingOrder="0"/>
      </dxf>
    </rfmt>
    <rfmt sheetId="10" sqref="G93" start="0" length="0">
      <dxf>
        <alignment horizontal="right" vertical="top" readingOrder="0"/>
      </dxf>
    </rfmt>
  </rrc>
  <rcv guid="{ED634462-2CEC-4EB1-BAAF-B9E7F296E51C}" action="delete"/>
  <rdn rId="0" localSheetId="1" customView="1" name="Z_ED634462_2CEC_4EB1_BAAF_B9E7F296E51C_.wvu.PrintArea" hidden="1" oldHidden="1">
    <formula>'YO01'!$C$1:$I$100</formula>
    <oldFormula>'YO01'!$C$1:$I$100</oldFormula>
  </rdn>
  <rdn rId="0" localSheetId="1" customView="1" name="Z_ED634462_2CEC_4EB1_BAAF_B9E7F296E51C_.wvu.Cols" hidden="1" oldHidden="1">
    <formula>'YO01'!$A:$B</formula>
    <oldFormula>'YO01'!$A:$B</oldFormula>
  </rdn>
  <rdn rId="0" localSheetId="2" customView="1" name="Z_ED634462_2CEC_4EB1_BAAF_B9E7F296E51C_.wvu.PrintArea" hidden="1" oldHidden="1">
    <formula>'YO02'!$C$1:$I$150</formula>
    <oldFormula>'YO02'!$C$1:$I$150</oldFormula>
  </rdn>
  <rdn rId="0" localSheetId="2" customView="1" name="Z_ED634462_2CEC_4EB1_BAAF_B9E7F296E51C_.wvu.Cols" hidden="1" oldHidden="1">
    <formula>'YO02'!$A:$B</formula>
    <oldFormula>'YO02'!$A:$B</oldFormula>
  </rdn>
  <rdn rId="0" localSheetId="2" customView="1" name="Z_ED634462_2CEC_4EB1_BAAF_B9E7F296E51C_.wvu.FilterData" hidden="1" oldHidden="1">
    <formula>'YO02'!$A$9:$J$9</formula>
    <oldFormula>'YO02'!$A$9:$J$9</oldFormula>
  </rdn>
  <rdn rId="0" localSheetId="3" customView="1" name="Z_ED634462_2CEC_4EB1_BAAF_B9E7F296E51C_.wvu.PrintArea" hidden="1" oldHidden="1">
    <formula>'YO03'!$C$1:$I$157</formula>
    <oldFormula>'YO03'!$C$1:$I$157</oldFormula>
  </rdn>
  <rdn rId="0" localSheetId="3" customView="1" name="Z_ED634462_2CEC_4EB1_BAAF_B9E7F296E51C_.wvu.Cols" hidden="1" oldHidden="1">
    <formula>'YO03'!$A:$B</formula>
    <oldFormula>'YO03'!$A:$B</oldFormula>
  </rdn>
  <rdn rId="0" localSheetId="3" customView="1" name="Z_ED634462_2CEC_4EB1_BAAF_B9E7F296E51C_.wvu.FilterData" hidden="1" oldHidden="1">
    <formula>'YO03'!$A$9:$K$115</formula>
    <oldFormula>'YO03'!$A$9:$K$115</oldFormula>
  </rdn>
  <rdn rId="0" localSheetId="4" customView="1" name="Z_ED634462_2CEC_4EB1_BAAF_B9E7F296E51C_.wvu.PrintArea" hidden="1" oldHidden="1">
    <formula>'YO05'!$A$1:$I$86</formula>
    <oldFormula>'YO05'!$A$1:$I$86</oldFormula>
  </rdn>
  <rdn rId="0" localSheetId="4" customView="1" name="Z_ED634462_2CEC_4EB1_BAAF_B9E7F296E51C_.wvu.Cols" hidden="1" oldHidden="1">
    <formula>'YO05'!$A:$B</formula>
    <oldFormula>'YO05'!$A:$B</oldFormula>
  </rdn>
  <rdn rId="0" localSheetId="5" customView="1" name="Z_ED634462_2CEC_4EB1_BAAF_B9E7F296E51C_.wvu.PrintArea" hidden="1" oldHidden="1">
    <formula>'YO06'!$A$1:$H$86</formula>
    <oldFormula>'YO06'!$A$1:$H$86</oldFormula>
  </rdn>
  <rdn rId="0" localSheetId="5" customView="1" name="Z_ED634462_2CEC_4EB1_BAAF_B9E7F296E51C_.wvu.Cols" hidden="1" oldHidden="1">
    <formula>'YO06'!$A:$A</formula>
    <oldFormula>'YO06'!$A:$A</oldFormula>
  </rdn>
  <rdn rId="0" localSheetId="6" customView="1" name="Z_ED634462_2CEC_4EB1_BAAF_B9E7F296E51C_.wvu.PrintArea" hidden="1" oldHidden="1">
    <formula>'YO07'!$A$1:$I$88</formula>
    <oldFormula>'YO07'!$A$1:$I$88</oldFormula>
  </rdn>
  <rdn rId="0" localSheetId="6" customView="1" name="Z_ED634462_2CEC_4EB1_BAAF_B9E7F296E51C_.wvu.Cols" hidden="1" oldHidden="1">
    <formula>'YO07'!$A:$B</formula>
    <oldFormula>'YO07'!$A:$B</oldFormula>
  </rdn>
  <rdn rId="0" localSheetId="7" customView="1" name="Z_ED634462_2CEC_4EB1_BAAF_B9E7F296E51C_.wvu.PrintArea" hidden="1" oldHidden="1">
    <formula>'YO08'!$A$1:$I$90</formula>
    <oldFormula>'YO08'!$A$1:$I$90</oldFormula>
  </rdn>
  <rdn rId="0" localSheetId="7" customView="1" name="Z_ED634462_2CEC_4EB1_BAAF_B9E7F296E51C_.wvu.Cols" hidden="1" oldHidden="1">
    <formula>'YO08'!$A:$B</formula>
    <oldFormula>'YO08'!$A:$B</oldFormula>
  </rdn>
  <rdn rId="0" localSheetId="8" customView="1" name="Z_ED634462_2CEC_4EB1_BAAF_B9E7F296E51C_.wvu.PrintArea" hidden="1" oldHidden="1">
    <formula>'YO09'!$A$1:$I$97</formula>
    <oldFormula>'YO09'!$A$1:$I$97</oldFormula>
  </rdn>
  <rdn rId="0" localSheetId="8" customView="1" name="Z_ED634462_2CEC_4EB1_BAAF_B9E7F296E51C_.wvu.Cols" hidden="1" oldHidden="1">
    <formula>'YO09'!$A:$B</formula>
    <oldFormula>'YO09'!$A:$B</oldFormula>
  </rdn>
  <rdn rId="0" localSheetId="9" customView="1" name="Z_ED634462_2CEC_4EB1_BAAF_B9E7F296E51C_.wvu.PrintArea" hidden="1" oldHidden="1">
    <formula>'YO10'!$A$1:$I$178</formula>
    <oldFormula>'YO10'!$A$1:$I$178</oldFormula>
  </rdn>
  <rdn rId="0" localSheetId="9" customView="1" name="Z_ED634462_2CEC_4EB1_BAAF_B9E7F296E51C_.wvu.Cols" hidden="1" oldHidden="1">
    <formula>'YO10'!$A:$B</formula>
    <oldFormula>'YO10'!$A:$B</oldFormula>
  </rdn>
  <rdn rId="0" localSheetId="10" customView="1" name="Z_ED634462_2CEC_4EB1_BAAF_B9E7F296E51C_.wvu.PrintArea" hidden="1" oldHidden="1">
    <formula>'YO12'!$A$1:$I$97</formula>
    <oldFormula>'YO12'!$A$1:$I$97</oldFormula>
  </rdn>
  <rdn rId="0" localSheetId="10" customView="1" name="Z_ED634462_2CEC_4EB1_BAAF_B9E7F296E51C_.wvu.Cols" hidden="1" oldHidden="1">
    <formula>'YO12'!$A:$B</formula>
    <oldFormula>'YO12'!$A:$B</oldFormula>
  </rdn>
  <rdn rId="0" localSheetId="11" customView="1" name="Z_ED634462_2CEC_4EB1_BAAF_B9E7F296E51C_.wvu.PrintArea" hidden="1" oldHidden="1">
    <formula>'YO13'!$A$1:$I$90</formula>
    <oldFormula>'YO13'!$A$1:$I$90</oldFormula>
  </rdn>
  <rdn rId="0" localSheetId="11" customView="1" name="Z_ED634462_2CEC_4EB1_BAAF_B9E7F296E51C_.wvu.Cols" hidden="1" oldHidden="1">
    <formula>'YO13'!$A:$B</formula>
    <oldFormula>'YO13'!$A:$B</oldFormula>
  </rdn>
  <rdn rId="0" localSheetId="12" customView="1" name="Z_ED634462_2CEC_4EB1_BAAF_B9E7F296E51C_.wvu.PrintArea" hidden="1" oldHidden="1">
    <formula>'YO15'!$A$1:$I$89</formula>
    <oldFormula>'YO15'!$A$1:$I$89</oldFormula>
  </rdn>
  <rdn rId="0" localSheetId="12" customView="1" name="Z_ED634462_2CEC_4EB1_BAAF_B9E7F296E51C_.wvu.Cols" hidden="1" oldHidden="1">
    <formula>'YO15'!$A:$B</formula>
    <oldFormula>'YO15'!$A:$B</oldFormula>
  </rdn>
  <rcv guid="{ED634462-2CEC-4EB1-BAAF-B9E7F296E51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31" sId="11" ref="A68:XFD68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8:XFD68" start="0" length="0">
      <dxf>
        <font>
          <name val="Palatino Linotype"/>
          <scheme val="none"/>
        </font>
        <fill>
          <patternFill patternType="solid">
            <bgColor theme="5"/>
          </patternFill>
        </fill>
      </dxf>
    </rfmt>
    <rfmt sheetId="11" sqref="A68" start="0" length="0">
      <dxf>
        <font>
          <color rgb="FFFF0000"/>
          <name val="Palatino Linotype"/>
          <scheme val="none"/>
        </font>
      </dxf>
    </rfmt>
    <rfmt sheetId="11" sqref="B68" start="0" length="0">
      <dxf>
        <font>
          <color rgb="FFFF0000"/>
          <name val="Palatino Linotype"/>
          <scheme val="none"/>
        </font>
      </dxf>
    </rfmt>
    <rfmt sheetId="11" sqref="C6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1" dxf="1">
      <nc r="D68" t="inlineStr">
        <is>
          <t>*** The Scheme was launched during the half year period and hence no NAV for the beginning of the period.</t>
        </is>
      </nc>
      <ndxf>
        <font>
          <name val="Franklin Gothic Book"/>
          <scheme val="none"/>
        </font>
      </ndxf>
    </rcc>
    <rfmt sheetId="11" sqref="E68" start="0" length="0">
      <dxf>
        <font>
          <name val="Franklin Gothic Book"/>
          <scheme val="none"/>
        </font>
      </dxf>
    </rfmt>
    <rfmt sheetId="11" sqref="F68" start="0" length="0">
      <dxf>
        <font>
          <b/>
          <name val="Franklin Gothic Book"/>
          <scheme val="none"/>
        </font>
      </dxf>
    </rfmt>
    <rfmt sheetId="11" sqref="G68" start="0" length="0">
      <dxf>
        <font>
          <b/>
          <name val="Franklin Gothic Book"/>
          <scheme val="none"/>
        </font>
      </dxf>
    </rfmt>
    <rfmt sheetId="11" sqref="H68" start="0" length="0">
      <dxf>
        <font>
          <b/>
          <name val="Franklin Gothic Book"/>
          <scheme val="none"/>
        </font>
        <numFmt numFmtId="3" formatCode="#,##0"/>
      </dxf>
    </rfmt>
    <rfmt sheetId="11" s="1" sqref="I6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68" start="0" length="0">
      <dxf>
        <numFmt numFmtId="4" formatCode="#,##0.00"/>
      </dxf>
    </rfmt>
  </rrc>
  <rrc rId="532" sId="11" ref="A68:XFD68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8:XFD68" start="0" length="0">
      <dxf>
        <font>
          <name val="Palatino Linotype"/>
          <scheme val="none"/>
        </font>
        <fill>
          <patternFill patternType="solid">
            <bgColor theme="5"/>
          </patternFill>
        </fill>
      </dxf>
    </rfmt>
    <rfmt sheetId="11" sqref="A68" start="0" length="0">
      <dxf>
        <font>
          <color rgb="FFFF0000"/>
          <name val="Palatino Linotype"/>
          <scheme val="none"/>
        </font>
      </dxf>
    </rfmt>
    <rfmt sheetId="11" sqref="B68" start="0" length="0">
      <dxf>
        <font>
          <color rgb="FFFF0000"/>
          <name val="Palatino Linotype"/>
          <scheme val="none"/>
        </font>
      </dxf>
    </rfmt>
    <rfmt sheetId="11" sqref="C6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1" dxf="1">
      <nc r="D68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</ndxf>
    </rcc>
    <rfmt sheetId="11" sqref="E68" start="0" length="0">
      <dxf>
        <font>
          <name val="Franklin Gothic Book"/>
          <scheme val="none"/>
        </font>
      </dxf>
    </rfmt>
    <rfmt sheetId="11" sqref="F68" start="0" length="0">
      <dxf>
        <font>
          <b/>
          <name val="Franklin Gothic Book"/>
          <scheme val="none"/>
        </font>
      </dxf>
    </rfmt>
    <rfmt sheetId="11" sqref="G68" start="0" length="0">
      <dxf>
        <font>
          <b/>
          <name val="Franklin Gothic Book"/>
          <scheme val="none"/>
        </font>
      </dxf>
    </rfmt>
    <rfmt sheetId="11" sqref="H68" start="0" length="0">
      <dxf>
        <font>
          <b/>
          <name val="Franklin Gothic Book"/>
          <scheme val="none"/>
        </font>
        <numFmt numFmtId="3" formatCode="#,##0"/>
      </dxf>
    </rfmt>
    <rfmt sheetId="11" s="1" sqref="I6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68" start="0" length="0">
      <dxf>
        <numFmt numFmtId="4" formatCode="#,##0.00"/>
      </dxf>
    </rfmt>
  </rrc>
  <rrc rId="533" sId="11" ref="A68:XFD68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8:XFD68" start="0" length="0">
      <dxf>
        <font>
          <name val="Palatino Linotype"/>
          <scheme val="none"/>
        </font>
        <fill>
          <patternFill patternType="solid">
            <bgColor theme="5"/>
          </patternFill>
        </fill>
      </dxf>
    </rfmt>
    <rfmt sheetId="11" sqref="A68" start="0" length="0">
      <dxf>
        <font>
          <color rgb="FFFF0000"/>
          <name val="Palatino Linotype"/>
          <scheme val="none"/>
        </font>
      </dxf>
    </rfmt>
    <rfmt sheetId="11" sqref="B68" start="0" length="0">
      <dxf>
        <font>
          <color rgb="FFFF0000"/>
          <name val="Palatino Linotype"/>
          <scheme val="none"/>
        </font>
      </dxf>
    </rfmt>
    <rfmt sheetId="11" sqref="C6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1" dxf="1">
      <nc r="D68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</ndxf>
    </rcc>
    <rfmt sheetId="11" sqref="E68" start="0" length="0">
      <dxf>
        <font>
          <name val="Franklin Gothic Book"/>
          <scheme val="none"/>
        </font>
      </dxf>
    </rfmt>
    <rfmt sheetId="11" sqref="F68" start="0" length="0">
      <dxf>
        <font>
          <b/>
          <name val="Franklin Gothic Book"/>
          <scheme val="none"/>
        </font>
      </dxf>
    </rfmt>
    <rfmt sheetId="11" sqref="G68" start="0" length="0">
      <dxf>
        <font>
          <b/>
          <name val="Franklin Gothic Book"/>
          <scheme val="none"/>
        </font>
      </dxf>
    </rfmt>
    <rfmt sheetId="11" sqref="H68" start="0" length="0">
      <dxf>
        <font>
          <b/>
          <name val="Franklin Gothic Book"/>
          <scheme val="none"/>
        </font>
        <numFmt numFmtId="3" formatCode="#,##0"/>
      </dxf>
    </rfmt>
    <rfmt sheetId="11" s="1" sqref="I6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68" start="0" length="0">
      <dxf>
        <numFmt numFmtId="4" formatCode="#,##0.00"/>
      </dxf>
    </rfmt>
  </rrc>
  <rrc rId="534" sId="11" ref="A85:XFD85" action="insert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535" sId="11" ref="A85:XFD85" action="insert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rc rId="536" sId="11" ref="A85:XFD85" action="insert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m rId="537" sheetId="11" source="D66:D68" destination="D85:D87" sourceSheetId="11">
    <rfmt sheetId="11" sqref="D85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11" sqref="D86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11" sqref="D87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</rm>
  <rrc rId="538" sId="11" ref="A89:XFD89" action="insert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</rrc>
  <rm rId="539" sheetId="11" source="A85:XFD85" destination="A89:XFD89" sourceSheetId="11">
    <rfmt sheetId="11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89" start="0" length="0">
      <dxf>
        <font>
          <color rgb="FFFF0000"/>
          <name val="Palatino Linotype"/>
          <scheme val="none"/>
        </font>
      </dxf>
    </rfmt>
    <rfmt sheetId="11" sqref="B89" start="0" length="0">
      <dxf>
        <font>
          <color rgb="FFFF0000"/>
          <name val="Palatino Linotype"/>
          <scheme val="none"/>
        </font>
      </dxf>
    </rfmt>
    <rfmt sheetId="11" sqref="C8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1" sqref="D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</dxf>
    </rfmt>
    <rfmt sheetId="11" sqref="E89" start="0" length="0">
      <dxf>
        <font>
          <name val="Franklin Gothic Book"/>
          <scheme val="none"/>
        </font>
      </dxf>
    </rfmt>
    <rfmt sheetId="11" sqref="F89" start="0" length="0">
      <dxf>
        <font>
          <b/>
          <name val="Franklin Gothic Book"/>
          <scheme val="none"/>
        </font>
      </dxf>
    </rfmt>
    <rfmt sheetId="11" sqref="G89" start="0" length="0">
      <dxf>
        <font>
          <b/>
          <name val="Franklin Gothic Book"/>
          <scheme val="none"/>
        </font>
      </dxf>
    </rfmt>
    <rfmt sheetId="11" sqref="H89" start="0" length="0">
      <dxf>
        <font>
          <b/>
          <name val="Franklin Gothic Book"/>
          <scheme val="none"/>
        </font>
        <numFmt numFmtId="3" formatCode="#,##0"/>
      </dxf>
    </rfmt>
    <rfmt sheetId="11" s="1" sqref="I8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89" start="0" length="0">
      <dxf>
        <numFmt numFmtId="4" formatCode="#,##0.00"/>
      </dxf>
    </rfmt>
  </rm>
  <rrc rId="540" sId="11" ref="A85:XFD85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85:XFD8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85" start="0" length="0">
      <dxf>
        <font>
          <color rgb="FFFF0000"/>
          <name val="Palatino Linotype"/>
          <scheme val="none"/>
        </font>
      </dxf>
    </rfmt>
    <rfmt sheetId="11" sqref="B85" start="0" length="0">
      <dxf>
        <font>
          <color rgb="FFFF0000"/>
          <name val="Palatino Linotype"/>
          <scheme val="none"/>
        </font>
      </dxf>
    </rfmt>
    <rfmt sheetId="11" sqref="F85" start="0" length="0">
      <dxf>
        <alignment horizontal="center" vertical="top" readingOrder="0"/>
      </dxf>
    </rfmt>
    <rfmt sheetId="11" sqref="G85" start="0" length="0">
      <dxf>
        <alignment horizontal="right" vertical="top" readingOrder="0"/>
      </dxf>
    </rfmt>
  </rr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1" sId="12" ref="A88:XFD90" action="insert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</rrc>
  <rm rId="542" sheetId="12" source="A52:XFD54" destination="A88:XFD90" sourceSheetId="12">
    <rfmt sheetId="12" xfDxf="1" sqref="A88:XFD8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xfDxf="1" sqref="A90:XFD90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88" start="0" length="0">
      <dxf>
        <font>
          <color rgb="FFFF0000"/>
          <name val="Palatino Linotype"/>
          <scheme val="none"/>
        </font>
      </dxf>
    </rfmt>
    <rfmt sheetId="12" sqref="B88" start="0" length="0">
      <dxf>
        <font>
          <color rgb="FFFF0000"/>
          <name val="Palatino Linotype"/>
          <scheme val="none"/>
        </font>
      </dxf>
    </rfmt>
    <rfmt sheetId="12" sqref="C88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D88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E88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F88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G88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H88" start="0" length="0">
      <dxf>
        <font>
          <name val="Franklin Gothic Book"/>
          <scheme val="none"/>
        </font>
      </dxf>
    </rfmt>
    <rfmt sheetId="12" sqref="I88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  <rfmt sheetId="12" sqref="A89" start="0" length="0">
      <dxf>
        <font>
          <color rgb="FFFF0000"/>
          <name val="Palatino Linotype"/>
          <scheme val="none"/>
        </font>
      </dxf>
    </rfmt>
    <rfmt sheetId="12" sqref="B89" start="0" length="0">
      <dxf>
        <font>
          <color rgb="FFFF0000"/>
          <name val="Palatino Linotype"/>
          <scheme val="none"/>
        </font>
      </dxf>
    </rfmt>
    <rfmt sheetId="12" sqref="C89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D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E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F89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G89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H89" start="0" length="0">
      <dxf>
        <font>
          <name val="Franklin Gothic Book"/>
          <scheme val="none"/>
        </font>
      </dxf>
    </rfmt>
    <rfmt sheetId="12" sqref="I89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  <rfmt sheetId="12" sqref="A90" start="0" length="0">
      <dxf>
        <font>
          <color rgb="FFFF0000"/>
          <name val="Palatino Linotype"/>
          <scheme val="none"/>
        </font>
      </dxf>
    </rfmt>
    <rfmt sheetId="12" sqref="B90" start="0" length="0">
      <dxf>
        <font>
          <color rgb="FFFF0000"/>
          <name val="Palatino Linotype"/>
          <scheme val="none"/>
        </font>
      </dxf>
    </rfmt>
    <rfmt sheetId="12" sqref="C90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2" sqref="D90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E90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12" sqref="F90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G90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12" sqref="H90" start="0" length="0">
      <dxf>
        <font>
          <name val="Franklin Gothic Book"/>
          <scheme val="none"/>
        </font>
      </dxf>
    </rfmt>
    <rfmt sheetId="12" sqref="I90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543" sId="12" ref="A52:XFD52" action="delete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52:XFD5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2" start="0" length="0">
      <dxf>
        <font>
          <color rgb="FFFF0000"/>
          <name val="Palatino Linotype"/>
          <scheme val="none"/>
        </font>
      </dxf>
    </rfmt>
    <rfmt sheetId="12" sqref="B52" start="0" length="0">
      <dxf>
        <font>
          <color rgb="FFFF0000"/>
          <name val="Palatino Linotype"/>
          <scheme val="none"/>
        </font>
      </dxf>
    </rfmt>
    <rfmt sheetId="12" sqref="F52" start="0" length="0">
      <dxf>
        <alignment horizontal="center" vertical="top" readingOrder="0"/>
      </dxf>
    </rfmt>
    <rfmt sheetId="12" sqref="G52" start="0" length="0">
      <dxf>
        <alignment horizontal="right" vertical="top" readingOrder="0"/>
      </dxf>
    </rfmt>
  </rrc>
  <rrc rId="544" sId="12" ref="A52:XFD52" action="delete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52:XFD5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2" start="0" length="0">
      <dxf>
        <font>
          <color rgb="FFFF0000"/>
          <name val="Palatino Linotype"/>
          <scheme val="none"/>
        </font>
      </dxf>
    </rfmt>
    <rfmt sheetId="12" sqref="B52" start="0" length="0">
      <dxf>
        <font>
          <color rgb="FFFF0000"/>
          <name val="Palatino Linotype"/>
          <scheme val="none"/>
        </font>
      </dxf>
    </rfmt>
    <rfmt sheetId="12" sqref="F52" start="0" length="0">
      <dxf>
        <alignment horizontal="center" vertical="top" readingOrder="0"/>
      </dxf>
    </rfmt>
    <rfmt sheetId="12" sqref="G52" start="0" length="0">
      <dxf>
        <alignment horizontal="right" vertical="top" readingOrder="0"/>
      </dxf>
    </rfmt>
  </rrc>
  <rrc rId="545" sId="12" ref="A52:XFD52" action="delete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52:XFD5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2" start="0" length="0">
      <dxf>
        <font>
          <color rgb="FFFF0000"/>
          <name val="Palatino Linotype"/>
          <scheme val="none"/>
        </font>
      </dxf>
    </rfmt>
    <rfmt sheetId="12" sqref="B52" start="0" length="0">
      <dxf>
        <font>
          <color rgb="FFFF0000"/>
          <name val="Palatino Linotype"/>
          <scheme val="none"/>
        </font>
      </dxf>
    </rfmt>
    <rfmt sheetId="12" sqref="F52" start="0" length="0">
      <dxf>
        <alignment horizontal="center" vertical="top" readingOrder="0"/>
      </dxf>
    </rfmt>
    <rfmt sheetId="12" sqref="G52" start="0" length="0">
      <dxf>
        <alignment horizontal="right" vertical="top" readingOrder="0"/>
      </dxf>
    </rfmt>
  </rrc>
  <rrc rId="546" sId="12" ref="A89:XFD89" action="insert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</rrc>
  <rm rId="547" sheetId="12" source="A85:XFD85" destination="A89:XFD89" sourceSheetId="12">
    <rfmt sheetId="12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89" start="0" length="0">
      <dxf>
        <font>
          <color rgb="FFFF0000"/>
          <name val="Palatino Linotype"/>
          <scheme val="none"/>
        </font>
      </dxf>
    </rfmt>
    <rfmt sheetId="12" sqref="B89" start="0" length="0">
      <dxf>
        <font>
          <color rgb="FFFF0000"/>
          <name val="Palatino Linotype"/>
          <scheme val="none"/>
        </font>
      </dxf>
    </rfmt>
    <rfmt sheetId="12" sqref="C8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2" sqref="D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</dxf>
    </rfmt>
    <rfmt sheetId="12" sqref="E89" start="0" length="0">
      <dxf>
        <font>
          <name val="Franklin Gothic Book"/>
          <scheme val="none"/>
        </font>
      </dxf>
    </rfmt>
    <rfmt sheetId="12" sqref="F89" start="0" length="0">
      <dxf>
        <font>
          <b/>
          <name val="Franklin Gothic Book"/>
          <scheme val="none"/>
        </font>
      </dxf>
    </rfmt>
    <rfmt sheetId="12" sqref="G89" start="0" length="0">
      <dxf>
        <font>
          <b/>
          <name val="Franklin Gothic Book"/>
          <scheme val="none"/>
        </font>
      </dxf>
    </rfmt>
    <rfmt sheetId="12" sqref="H89" start="0" length="0">
      <dxf>
        <font>
          <b/>
          <name val="Franklin Gothic Book"/>
          <scheme val="none"/>
        </font>
        <numFmt numFmtId="3" formatCode="#,##0"/>
      </dxf>
    </rfmt>
    <rfmt sheetId="12" s="1" sqref="I8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2" sqref="J89" start="0" length="0">
      <dxf>
        <numFmt numFmtId="4" formatCode="#,##0.00"/>
      </dxf>
    </rfmt>
  </rm>
  <rrc rId="548" sId="12" ref="A85:XFD85" action="deleteRow">
    <undo index="0" exp="area" ref3D="1" dr="$A$1:$B$1048576" dn="Z_ED634462_2CEC_4EB1_BAAF_B9E7F296E51C_.wvu.Cols" sId="12"/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85:XFD8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85" start="0" length="0">
      <dxf>
        <font>
          <color rgb="FFFF0000"/>
          <name val="Palatino Linotype"/>
          <scheme val="none"/>
        </font>
      </dxf>
    </rfmt>
    <rfmt sheetId="12" sqref="B85" start="0" length="0">
      <dxf>
        <font>
          <color rgb="FFFF0000"/>
          <name val="Palatino Linotype"/>
          <scheme val="none"/>
        </font>
      </dxf>
    </rfmt>
    <rfmt sheetId="12" sqref="F85" start="0" length="0">
      <dxf>
        <alignment horizontal="center" vertical="top" readingOrder="0"/>
      </dxf>
    </rfmt>
    <rfmt sheetId="12" sqref="G85" start="0" length="0">
      <dxf>
        <alignment horizontal="right" vertical="top" readingOrder="0"/>
      </dxf>
    </rfmt>
  </rrc>
  <rrc rId="549" sId="11" ref="A89:XFD89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C89" start="0" length="0">
      <dxf>
        <font>
          <name val="Franklin Gothic Book"/>
          <scheme val="none"/>
        </font>
        <fill>
          <patternFill>
            <bgColor theme="5"/>
          </patternFill>
        </fill>
        <border outline="0">
          <left style="medium">
            <color indexed="64"/>
          </left>
        </border>
      </dxf>
    </rfmt>
    <rcc rId="0" sId="11" dxf="1">
      <nc r="D89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  <fill>
          <patternFill>
            <bgColor theme="5"/>
          </patternFill>
        </fill>
      </ndxf>
    </rcc>
    <rfmt sheetId="11" sqref="E89" start="0" length="0">
      <dxf>
        <font>
          <name val="Franklin Gothic Book"/>
          <scheme val="none"/>
        </font>
        <fill>
          <patternFill>
            <bgColor theme="5"/>
          </patternFill>
        </fill>
      </dxf>
    </rfmt>
    <rfmt sheetId="11" sqref="F89" start="0" length="0">
      <dxf>
        <font>
          <b/>
          <name val="Franklin Gothic Book"/>
          <scheme val="none"/>
        </font>
        <fill>
          <patternFill>
            <bgColor theme="5"/>
          </patternFill>
        </fill>
      </dxf>
    </rfmt>
    <rfmt sheetId="11" sqref="G89" start="0" length="0">
      <dxf>
        <font>
          <b/>
          <name val="Franklin Gothic Book"/>
          <scheme val="none"/>
        </font>
        <fill>
          <patternFill>
            <bgColor theme="5"/>
          </patternFill>
        </fill>
      </dxf>
    </rfmt>
    <rfmt sheetId="11" sqref="H89" start="0" length="0">
      <dxf>
        <font>
          <b/>
          <name val="Franklin Gothic Book"/>
          <scheme val="none"/>
        </font>
        <numFmt numFmtId="3" formatCode="#,##0"/>
        <fill>
          <patternFill>
            <bgColor theme="5"/>
          </patternFill>
        </fill>
      </dxf>
    </rfmt>
    <rfmt sheetId="11" s="1" sqref="I8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>
            <bgColor theme="5"/>
          </patternFill>
        </fill>
        <border outline="0">
          <right style="medium">
            <color indexed="64"/>
          </right>
        </border>
      </dxf>
    </rfmt>
    <rfmt sheetId="11" sqref="J89" start="0" length="0">
      <dxf>
        <numFmt numFmtId="4" formatCode="#,##0.00"/>
      </dxf>
    </rfmt>
  </rrc>
  <rcmt sheetId="11" cell="D88" guid="{00000000-0000-0000-0000-000000000000}" action="delete" author="summer trainee"/>
  <rrc rId="550" sId="5" ref="A84:XFD84" action="insert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</rrc>
  <rm rId="551" sheetId="5" source="A82:XFD82" destination="A84:XFD84" sourceSheetId="5">
    <rfmt sheetId="5" xfDxf="1" sqref="A84:XFD84" start="0" length="0">
      <dxf>
        <font>
          <color theme="0" tint="-0.34998626667073579"/>
        </font>
        <fill>
          <patternFill patternType="solid">
            <bgColor theme="0"/>
          </patternFill>
        </fill>
      </dxf>
    </rfmt>
    <rfmt sheetId="5" sqref="B84" start="0" length="0">
      <dxf>
        <font>
          <color theme="0" tint="-0.34998626667073579"/>
          <name val="Palatino Linotype"/>
          <scheme val="none"/>
        </font>
        <numFmt numFmtId="19" formatCode="m/d/yyyy"/>
      </dxf>
    </rfmt>
    <rfmt sheetId="5" sqref="C84" start="0" length="0">
      <dxf>
        <font>
          <color theme="0" tint="-0.34998626667073579"/>
          <name val="Franklin Gothic Book"/>
          <scheme val="none"/>
        </font>
      </dxf>
    </rfmt>
    <rfmt sheetId="5" sqref="D84" start="0" length="0">
      <dxf>
        <font>
          <color theme="0" tint="-0.34998626667073579"/>
          <name val="Palatino Linotype"/>
          <scheme val="none"/>
        </font>
        <numFmt numFmtId="19" formatCode="m/d/yyyy"/>
      </dxf>
    </rfmt>
    <rfmt sheetId="5" sqref="E84" start="0" length="0">
      <dxf>
        <font>
          <color theme="0" tint="-0.34998626667073579"/>
          <name val="Palatino Linotype"/>
          <scheme val="none"/>
        </font>
        <alignment horizontal="center" vertical="top" readingOrder="0"/>
      </dxf>
    </rfmt>
    <rfmt sheetId="5" sqref="F84" start="0" length="0">
      <dxf>
        <font>
          <color theme="0" tint="-0.34998626667073579"/>
          <name val="Palatino Linotype"/>
          <scheme val="none"/>
        </font>
        <alignment horizontal="right" vertical="top" readingOrder="0"/>
      </dxf>
    </rfmt>
    <rfmt sheetId="5" sqref="G84" start="0" length="0">
      <dxf>
        <font>
          <color theme="0" tint="-0.34998626667073579"/>
          <name val="Palatino Linotype"/>
          <scheme val="none"/>
        </font>
      </dxf>
    </rfmt>
    <rfmt sheetId="5" sqref="H84" start="0" length="0">
      <dxf>
        <font>
          <color theme="0" tint="-0.34998626667073579"/>
          <name val="Palatino Linotype"/>
          <scheme val="none"/>
        </font>
      </dxf>
    </rfmt>
  </rm>
  <rrc rId="552" sId="5" ref="A82:XFD82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82:XFD82" start="0" length="0">
      <dxf>
        <fill>
          <patternFill patternType="solid">
            <bgColor theme="0"/>
          </patternFill>
        </fill>
      </dxf>
    </rfmt>
    <rfmt sheetId="5" sqref="B82" start="0" length="0">
      <dxf>
        <font>
          <sz val="10"/>
          <color auto="1"/>
          <name val="Palatino Linotype"/>
          <scheme val="none"/>
        </font>
      </dxf>
    </rfmt>
    <rfmt sheetId="5" sqref="C82" start="0" length="0">
      <dxf>
        <font>
          <sz val="10"/>
          <color auto="1"/>
          <name val="Palatino Linotype"/>
          <scheme val="none"/>
        </font>
      </dxf>
    </rfmt>
    <rfmt sheetId="5" sqref="D82" start="0" length="0">
      <dxf>
        <font>
          <sz val="10"/>
          <color auto="1"/>
          <name val="Palatino Linotype"/>
          <scheme val="none"/>
        </font>
      </dxf>
    </rfmt>
    <rfmt sheetId="5" sqref="E82" start="0" length="0">
      <dxf>
        <font>
          <sz val="10"/>
          <color auto="1"/>
          <name val="Palatino Linotype"/>
          <scheme val="none"/>
        </font>
        <alignment horizontal="center" vertical="top" readingOrder="0"/>
      </dxf>
    </rfmt>
    <rfmt sheetId="5" sqref="F82" start="0" length="0">
      <dxf>
        <font>
          <sz val="10"/>
          <color auto="1"/>
          <name val="Palatino Linotype"/>
          <scheme val="none"/>
        </font>
        <alignment horizontal="right" vertical="top" readingOrder="0"/>
      </dxf>
    </rfmt>
    <rfmt sheetId="5" sqref="G82" start="0" length="0">
      <dxf>
        <font>
          <sz val="10"/>
          <color auto="1"/>
          <name val="Palatino Linotype"/>
          <scheme val="none"/>
        </font>
      </dxf>
    </rfmt>
    <rfmt sheetId="5" sqref="H82" start="0" length="0">
      <dxf>
        <font>
          <sz val="10"/>
          <color auto="1"/>
          <name val="Palatino Linotype"/>
          <scheme val="none"/>
        </font>
      </dxf>
    </rfmt>
  </rrc>
  <rcv guid="{ED634462-2CEC-4EB1-BAAF-B9E7F296E51C}" action="delete"/>
  <rdn rId="0" localSheetId="1" customView="1" name="Z_ED634462_2CEC_4EB1_BAAF_B9E7F296E51C_.wvu.PrintArea" hidden="1" oldHidden="1">
    <formula>'YO01'!$C$1:$I$100</formula>
    <oldFormula>'YO01'!$C$1:$I$100</oldFormula>
  </rdn>
  <rdn rId="0" localSheetId="1" customView="1" name="Z_ED634462_2CEC_4EB1_BAAF_B9E7F296E51C_.wvu.Cols" hidden="1" oldHidden="1">
    <formula>'YO01'!$A:$B</formula>
    <oldFormula>'YO01'!$A:$B</oldFormula>
  </rdn>
  <rdn rId="0" localSheetId="2" customView="1" name="Z_ED634462_2CEC_4EB1_BAAF_B9E7F296E51C_.wvu.PrintArea" hidden="1" oldHidden="1">
    <formula>'YO02'!$C$1:$I$150</formula>
    <oldFormula>'YO02'!$C$1:$I$150</oldFormula>
  </rdn>
  <rdn rId="0" localSheetId="2" customView="1" name="Z_ED634462_2CEC_4EB1_BAAF_B9E7F296E51C_.wvu.Cols" hidden="1" oldHidden="1">
    <formula>'YO02'!$A:$B</formula>
    <oldFormula>'YO02'!$A:$B</oldFormula>
  </rdn>
  <rdn rId="0" localSheetId="2" customView="1" name="Z_ED634462_2CEC_4EB1_BAAF_B9E7F296E51C_.wvu.FilterData" hidden="1" oldHidden="1">
    <formula>'YO02'!$A$9:$J$9</formula>
    <oldFormula>'YO02'!$A$9:$J$9</oldFormula>
  </rdn>
  <rdn rId="0" localSheetId="3" customView="1" name="Z_ED634462_2CEC_4EB1_BAAF_B9E7F296E51C_.wvu.PrintArea" hidden="1" oldHidden="1">
    <formula>'YO03'!$C$1:$I$155</formula>
    <oldFormula>'YO03'!$C$1:$I$157</oldFormula>
  </rdn>
  <rdn rId="0" localSheetId="3" customView="1" name="Z_ED634462_2CEC_4EB1_BAAF_B9E7F296E51C_.wvu.Cols" hidden="1" oldHidden="1">
    <formula>'YO03'!$A:$B</formula>
    <oldFormula>'YO03'!$A:$B</oldFormula>
  </rdn>
  <rdn rId="0" localSheetId="3" customView="1" name="Z_ED634462_2CEC_4EB1_BAAF_B9E7F296E51C_.wvu.FilterData" hidden="1" oldHidden="1">
    <formula>'YO03'!$A$9:$K$115</formula>
    <oldFormula>'YO03'!$A$9:$K$115</oldFormula>
  </rdn>
  <rdn rId="0" localSheetId="4" customView="1" name="Z_ED634462_2CEC_4EB1_BAAF_B9E7F296E51C_.wvu.PrintArea" hidden="1" oldHidden="1">
    <formula>'YO05'!$A$1:$I$86</formula>
    <oldFormula>'YO05'!$A$1:$I$86</oldFormula>
  </rdn>
  <rdn rId="0" localSheetId="4" customView="1" name="Z_ED634462_2CEC_4EB1_BAAF_B9E7F296E51C_.wvu.Cols" hidden="1" oldHidden="1">
    <formula>'YO05'!$A:$B</formula>
    <oldFormula>'YO05'!$A:$B</oldFormula>
  </rdn>
  <rdn rId="0" localSheetId="5" customView="1" name="Z_ED634462_2CEC_4EB1_BAAF_B9E7F296E51C_.wvu.PrintArea" hidden="1" oldHidden="1">
    <formula>'YO06'!$A$1:$H$86</formula>
    <oldFormula>'YO06'!$A$1:$H$86</oldFormula>
  </rdn>
  <rdn rId="0" localSheetId="5" customView="1" name="Z_ED634462_2CEC_4EB1_BAAF_B9E7F296E51C_.wvu.Cols" hidden="1" oldHidden="1">
    <formula>'YO06'!$A:$A</formula>
    <oldFormula>'YO06'!$A:$A</oldFormula>
  </rdn>
  <rdn rId="0" localSheetId="6" customView="1" name="Z_ED634462_2CEC_4EB1_BAAF_B9E7F296E51C_.wvu.PrintArea" hidden="1" oldHidden="1">
    <formula>'YO07'!$A$1:$I$88</formula>
    <oldFormula>'YO07'!$A$1:$I$88</oldFormula>
  </rdn>
  <rdn rId="0" localSheetId="6" customView="1" name="Z_ED634462_2CEC_4EB1_BAAF_B9E7F296E51C_.wvu.Cols" hidden="1" oldHidden="1">
    <formula>'YO07'!$A:$B</formula>
    <oldFormula>'YO07'!$A:$B</oldFormula>
  </rdn>
  <rdn rId="0" localSheetId="7" customView="1" name="Z_ED634462_2CEC_4EB1_BAAF_B9E7F296E51C_.wvu.PrintArea" hidden="1" oldHidden="1">
    <formula>'YO08'!$A$1:$I$90</formula>
    <oldFormula>'YO08'!$A$1:$I$90</oldFormula>
  </rdn>
  <rdn rId="0" localSheetId="7" customView="1" name="Z_ED634462_2CEC_4EB1_BAAF_B9E7F296E51C_.wvu.Cols" hidden="1" oldHidden="1">
    <formula>'YO08'!$A:$B</formula>
    <oldFormula>'YO08'!$A:$B</oldFormula>
  </rdn>
  <rdn rId="0" localSheetId="8" customView="1" name="Z_ED634462_2CEC_4EB1_BAAF_B9E7F296E51C_.wvu.PrintArea" hidden="1" oldHidden="1">
    <formula>'YO09'!$A$1:$I$97</formula>
    <oldFormula>'YO09'!$A$1:$I$97</oldFormula>
  </rdn>
  <rdn rId="0" localSheetId="8" customView="1" name="Z_ED634462_2CEC_4EB1_BAAF_B9E7F296E51C_.wvu.Cols" hidden="1" oldHidden="1">
    <formula>'YO09'!$A:$B</formula>
    <oldFormula>'YO09'!$A:$B</oldFormula>
  </rdn>
  <rdn rId="0" localSheetId="9" customView="1" name="Z_ED634462_2CEC_4EB1_BAAF_B9E7F296E51C_.wvu.PrintArea" hidden="1" oldHidden="1">
    <formula>'YO10'!$A$1:$I$178</formula>
    <oldFormula>'YO10'!$A$1:$I$178</oldFormula>
  </rdn>
  <rdn rId="0" localSheetId="9" customView="1" name="Z_ED634462_2CEC_4EB1_BAAF_B9E7F296E51C_.wvu.Cols" hidden="1" oldHidden="1">
    <formula>'YO10'!$A:$B</formula>
    <oldFormula>'YO10'!$A:$B</oldFormula>
  </rdn>
  <rdn rId="0" localSheetId="10" customView="1" name="Z_ED634462_2CEC_4EB1_BAAF_B9E7F296E51C_.wvu.PrintArea" hidden="1" oldHidden="1">
    <formula>'YO12'!$A$1:$I$97</formula>
    <oldFormula>'YO12'!$A$1:$I$97</oldFormula>
  </rdn>
  <rdn rId="0" localSheetId="10" customView="1" name="Z_ED634462_2CEC_4EB1_BAAF_B9E7F296E51C_.wvu.Cols" hidden="1" oldHidden="1">
    <formula>'YO12'!$A:$B</formula>
    <oldFormula>'YO12'!$A:$B</oldFormula>
  </rdn>
  <rdn rId="0" localSheetId="11" customView="1" name="Z_ED634462_2CEC_4EB1_BAAF_B9E7F296E51C_.wvu.PrintArea" hidden="1" oldHidden="1">
    <formula>'YO13'!$A$1:$I$89</formula>
    <oldFormula>'YO13'!$A$1:$I$89</oldFormula>
  </rdn>
  <rdn rId="0" localSheetId="11" customView="1" name="Z_ED634462_2CEC_4EB1_BAAF_B9E7F296E51C_.wvu.Cols" hidden="1" oldHidden="1">
    <formula>'YO13'!$A:$B</formula>
    <oldFormula>'YO13'!$A:$B</oldFormula>
  </rdn>
  <rdn rId="0" localSheetId="12" customView="1" name="Z_ED634462_2CEC_4EB1_BAAF_B9E7F296E51C_.wvu.PrintArea" hidden="1" oldHidden="1">
    <formula>'YO15'!$A$1:$I$89</formula>
    <oldFormula>'YO15'!$A$1:$I$89</oldFormula>
  </rdn>
  <rdn rId="0" localSheetId="12" customView="1" name="Z_ED634462_2CEC_4EB1_BAAF_B9E7F296E51C_.wvu.Cols" hidden="1" oldHidden="1">
    <formula>'YO15'!$A:$B</formula>
    <oldFormula>'YO15'!$A:$B</oldFormula>
  </rdn>
  <rcv guid="{ED634462-2CEC-4EB1-BAAF-B9E7F296E51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9" sId="11" ref="A66:XFD66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6:XFD6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B66" start="0" length="0">
      <dxf>
        <font>
          <color rgb="FFFF0000"/>
          <name val="Palatino Linotype"/>
          <scheme val="none"/>
        </font>
      </dxf>
    </rfmt>
    <rfmt sheetId="11" sqref="C66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1" sqref="E66" start="0" length="0">
      <dxf>
        <font>
          <name val="Franklin Gothic Book"/>
          <scheme val="none"/>
        </font>
      </dxf>
    </rfmt>
    <rfmt sheetId="11" sqref="F66" start="0" length="0">
      <dxf>
        <font>
          <b/>
          <name val="Franklin Gothic Book"/>
          <scheme val="none"/>
        </font>
      </dxf>
    </rfmt>
    <rfmt sheetId="11" sqref="G66" start="0" length="0">
      <dxf>
        <font>
          <b/>
          <name val="Franklin Gothic Book"/>
          <scheme val="none"/>
        </font>
      </dxf>
    </rfmt>
    <rfmt sheetId="11" sqref="H66" start="0" length="0">
      <dxf>
        <font>
          <b/>
          <name val="Franklin Gothic Book"/>
          <scheme val="none"/>
        </font>
        <numFmt numFmtId="3" formatCode="#,##0"/>
      </dxf>
    </rfmt>
    <rfmt sheetId="11" s="1" sqref="I66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66" start="0" length="0">
      <dxf>
        <numFmt numFmtId="4" formatCode="#,##0.00"/>
      </dxf>
    </rfmt>
  </rrc>
  <rrc rId="580" sId="11" ref="A66:XFD66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6:XFD6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66" start="0" length="0">
      <dxf>
        <font>
          <color rgb="FFFF0000"/>
          <name val="Palatino Linotype"/>
          <scheme val="none"/>
        </font>
      </dxf>
    </rfmt>
    <rfmt sheetId="11" sqref="B66" start="0" length="0">
      <dxf>
        <font>
          <color rgb="FFFF0000"/>
          <name val="Palatino Linotype"/>
          <scheme val="none"/>
        </font>
      </dxf>
    </rfmt>
    <rfmt sheetId="11" sqref="C66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1" sqref="E66" start="0" length="0">
      <dxf>
        <font>
          <name val="Franklin Gothic Book"/>
          <scheme val="none"/>
        </font>
      </dxf>
    </rfmt>
    <rfmt sheetId="11" sqref="F66" start="0" length="0">
      <dxf>
        <font>
          <b/>
          <name val="Franklin Gothic Book"/>
          <scheme val="none"/>
        </font>
      </dxf>
    </rfmt>
    <rfmt sheetId="11" sqref="G66" start="0" length="0">
      <dxf>
        <font>
          <b/>
          <name val="Franklin Gothic Book"/>
          <scheme val="none"/>
        </font>
      </dxf>
    </rfmt>
    <rfmt sheetId="11" sqref="H66" start="0" length="0">
      <dxf>
        <font>
          <b/>
          <name val="Franklin Gothic Book"/>
          <scheme val="none"/>
        </font>
        <numFmt numFmtId="3" formatCode="#,##0"/>
      </dxf>
    </rfmt>
    <rfmt sheetId="11" s="1" sqref="I66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1" sqref="J66" start="0" length="0">
      <dxf>
        <numFmt numFmtId="4" formatCode="#,##0.00"/>
      </dxf>
    </rfmt>
  </rrc>
  <rrc rId="581" sId="11" ref="A66:XFD66" action="deleteRow">
    <undo index="0" exp="area" ref3D="1" dr="$A$1:$B$1048576" dn="Z_ED634462_2CEC_4EB1_BAAF_B9E7F296E51C_.wvu.Cols" sId="11"/>
    <undo index="0" exp="area" ref3D="1" dr="$A$1:$B$1048576" dn="Z_9E351BF9_46AA_4E17_BD7F_BD39A5EBD962_.wvu.Cols" sId="11"/>
    <undo index="0" exp="area" ref3D="1" dr="$A$1:$B$1048576" dn="Z_62DD1CA0_C4DB_4681_AB87_8E5B064DADBB_.wvu.Cols" sId="11"/>
    <undo index="0" exp="area" ref3D="1" dr="$A$1:$B$1048576" dn="Z_47B4B278_0783_456D_A67F_BA86C3DDE3D6_.wvu.Cols" sId="11"/>
    <rfmt sheetId="11" xfDxf="1" sqref="A66:XFD6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66" start="0" length="0">
      <dxf>
        <font>
          <color rgb="FFFF0000"/>
          <name val="Palatino Linotype"/>
          <scheme val="none"/>
        </font>
      </dxf>
    </rfmt>
    <rfmt sheetId="11" sqref="B66" start="0" length="0">
      <dxf>
        <font>
          <color rgb="FFFF0000"/>
          <name val="Palatino Linotype"/>
          <scheme val="none"/>
        </font>
      </dxf>
    </rfmt>
    <rfmt sheetId="11" sqref="C66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1" sqref="E66" start="0" length="0">
      <dxf>
        <font>
          <name val="Franklin Gothic Book"/>
          <scheme val="none"/>
        </font>
      </dxf>
    </rfmt>
    <rfmt sheetId="11" sqref="F66" start="0" length="0">
      <dxf>
        <font>
          <b/>
          <name val="Franklin Gothic Book"/>
          <scheme val="none"/>
        </font>
      </dxf>
    </rfmt>
    <rfmt sheetId="11" sqref="G66" start="0" length="0">
      <dxf>
        <font>
          <b/>
          <name val="Franklin Gothic Book"/>
          <scheme val="none"/>
        </font>
      </dxf>
    </rfmt>
    <rfmt sheetId="11" sqref="H66" start="0" length="0">
      <dxf>
        <font>
          <b/>
          <name val="Franklin Gothic Book"/>
          <scheme val="none"/>
        </font>
        <numFmt numFmtId="3" formatCode="#,##0"/>
      </dxf>
    </rfmt>
    <rfmt sheetId="11" s="1" sqref="I66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582" sId="11">
    <oc r="D72" t="inlineStr">
      <is>
        <t>4.   NAV at the end of the half year ###</t>
      </is>
    </oc>
    <nc r="D72" t="inlineStr">
      <is>
        <t>4.   NAV at the end of the half year ##</t>
      </is>
    </nc>
  </rcc>
  <rcc rId="583" sId="11">
    <oc r="D86" t="inlineStr">
      <is>
        <t>### As March 31, 2019 was a non - business day for this Scheme, the NAV’s at the end of the period are as of March 29,2019.</t>
      </is>
    </oc>
    <nc r="D86" t="inlineStr">
      <is>
        <t>## As March 31, 2019 was a non - business day for this Scheme, the NAV’s at the end of the period are as of March 29,2019.</t>
      </is>
    </nc>
  </rcc>
  <rcc rId="584" sId="12">
    <oc r="D66" t="inlineStr">
      <is>
        <t>4.   NAV at the end of the half year ###</t>
      </is>
    </oc>
    <nc r="D66" t="inlineStr">
      <is>
        <t>4.   NAV at the end of the half year ##</t>
      </is>
    </nc>
  </rcc>
  <rcc rId="585" sId="12">
    <oc r="D89" t="inlineStr">
      <is>
        <t>### As March 31, 2019 was a non - business day for this Scheme, the NAV’s at the end of the period are as of March 29,2019.</t>
      </is>
    </oc>
    <nc r="D89" t="inlineStr">
      <is>
        <t>## As March 31, 2019 was a non - business day for this Scheme, the NAV’s at the end of the period are as of March 29,2019.</t>
      </is>
    </nc>
  </rcc>
  <rrc rId="586" sId="9" ref="A160:XFD160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160:XFD160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C16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9" sqref="D160" start="0" length="0">
      <dxf>
        <font>
          <color theme="1"/>
          <name val="Franklin Gothic Book"/>
          <scheme val="none"/>
        </font>
      </dxf>
    </rfmt>
    <rfmt sheetId="9" sqref="E160" start="0" length="0">
      <dxf>
        <font>
          <color theme="1"/>
          <name val="Franklin Gothic Book"/>
          <scheme val="none"/>
        </font>
      </dxf>
    </rfmt>
    <rfmt sheetId="9" sqref="F160" start="0" length="0">
      <dxf>
        <font>
          <color theme="1"/>
          <name val="Franklin Gothic Book"/>
          <scheme val="none"/>
        </font>
      </dxf>
    </rfmt>
    <rfmt sheetId="9" sqref="G160" start="0" length="0">
      <dxf>
        <font>
          <color theme="1"/>
          <name val="Franklin Gothic Book"/>
          <scheme val="none"/>
        </font>
      </dxf>
    </rfmt>
    <rfmt sheetId="9" sqref="H160" start="0" length="0">
      <dxf>
        <font>
          <color theme="1"/>
          <name val="Franklin Gothic Book"/>
          <scheme val="none"/>
        </font>
      </dxf>
    </rfmt>
    <rfmt sheetId="9" sqref="I160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AAB1ED2_9FBE_4D18_8622_79FE20BC5AF5_.wvu.PrintArea" hidden="1" oldHidden="1">
    <formula>'YO01'!$C$1:$I$100</formula>
  </rdn>
  <rdn rId="0" localSheetId="1" customView="1" name="Z_DAAB1ED2_9FBE_4D18_8622_79FE20BC5AF5_.wvu.Cols" hidden="1" oldHidden="1">
    <formula>'YO01'!$A:$B</formula>
  </rdn>
  <rdn rId="0" localSheetId="2" customView="1" name="Z_DAAB1ED2_9FBE_4D18_8622_79FE20BC5AF5_.wvu.PrintArea" hidden="1" oldHidden="1">
    <formula>'YO02'!$C$1:$I$150</formula>
  </rdn>
  <rdn rId="0" localSheetId="2" customView="1" name="Z_DAAB1ED2_9FBE_4D18_8622_79FE20BC5AF5_.wvu.Cols" hidden="1" oldHidden="1">
    <formula>'YO02'!$A:$B</formula>
  </rdn>
  <rdn rId="0" localSheetId="2" customView="1" name="Z_DAAB1ED2_9FBE_4D18_8622_79FE20BC5AF5_.wvu.FilterData" hidden="1" oldHidden="1">
    <formula>'YO02'!$A$9:$J$9</formula>
  </rdn>
  <rdn rId="0" localSheetId="3" customView="1" name="Z_DAAB1ED2_9FBE_4D18_8622_79FE20BC5AF5_.wvu.PrintArea" hidden="1" oldHidden="1">
    <formula>'YO03'!$C$1:$I$155</formula>
  </rdn>
  <rdn rId="0" localSheetId="3" customView="1" name="Z_DAAB1ED2_9FBE_4D18_8622_79FE20BC5AF5_.wvu.Cols" hidden="1" oldHidden="1">
    <formula>'YO03'!$A:$B</formula>
  </rdn>
  <rdn rId="0" localSheetId="3" customView="1" name="Z_DAAB1ED2_9FBE_4D18_8622_79FE20BC5AF5_.wvu.FilterData" hidden="1" oldHidden="1">
    <formula>'YO03'!$A$9:$K$115</formula>
  </rdn>
  <rdn rId="0" localSheetId="4" customView="1" name="Z_DAAB1ED2_9FBE_4D18_8622_79FE20BC5AF5_.wvu.PrintArea" hidden="1" oldHidden="1">
    <formula>'YO05'!$A$1:$I$86</formula>
  </rdn>
  <rdn rId="0" localSheetId="4" customView="1" name="Z_DAAB1ED2_9FBE_4D18_8622_79FE20BC5AF5_.wvu.Cols" hidden="1" oldHidden="1">
    <formula>'YO05'!$A:$B</formula>
  </rdn>
  <rdn rId="0" localSheetId="5" customView="1" name="Z_DAAB1ED2_9FBE_4D18_8622_79FE20BC5AF5_.wvu.PrintArea" hidden="1" oldHidden="1">
    <formula>'YO06'!$A$1:$H$86</formula>
  </rdn>
  <rdn rId="0" localSheetId="5" customView="1" name="Z_DAAB1ED2_9FBE_4D18_8622_79FE20BC5AF5_.wvu.Cols" hidden="1" oldHidden="1">
    <formula>'YO06'!$A:$A</formula>
  </rdn>
  <rdn rId="0" localSheetId="6" customView="1" name="Z_DAAB1ED2_9FBE_4D18_8622_79FE20BC5AF5_.wvu.PrintArea" hidden="1" oldHidden="1">
    <formula>'YO07'!$A$1:$I$88</formula>
  </rdn>
  <rdn rId="0" localSheetId="6" customView="1" name="Z_DAAB1ED2_9FBE_4D18_8622_79FE20BC5AF5_.wvu.Cols" hidden="1" oldHidden="1">
    <formula>'YO07'!$A:$B</formula>
  </rdn>
  <rdn rId="0" localSheetId="7" customView="1" name="Z_DAAB1ED2_9FBE_4D18_8622_79FE20BC5AF5_.wvu.PrintArea" hidden="1" oldHidden="1">
    <formula>'YO08'!$A$1:$I$90</formula>
  </rdn>
  <rdn rId="0" localSheetId="7" customView="1" name="Z_DAAB1ED2_9FBE_4D18_8622_79FE20BC5AF5_.wvu.Cols" hidden="1" oldHidden="1">
    <formula>'YO08'!$A:$B</formula>
  </rdn>
  <rdn rId="0" localSheetId="8" customView="1" name="Z_DAAB1ED2_9FBE_4D18_8622_79FE20BC5AF5_.wvu.PrintArea" hidden="1" oldHidden="1">
    <formula>'YO09'!$A$1:$I$97</formula>
  </rdn>
  <rdn rId="0" localSheetId="8" customView="1" name="Z_DAAB1ED2_9FBE_4D18_8622_79FE20BC5AF5_.wvu.Cols" hidden="1" oldHidden="1">
    <formula>'YO09'!$A:$B</formula>
  </rdn>
  <rdn rId="0" localSheetId="9" customView="1" name="Z_DAAB1ED2_9FBE_4D18_8622_79FE20BC5AF5_.wvu.PrintArea" hidden="1" oldHidden="1">
    <formula>'YO10'!$A$1:$I$177</formula>
  </rdn>
  <rdn rId="0" localSheetId="9" customView="1" name="Z_DAAB1ED2_9FBE_4D18_8622_79FE20BC5AF5_.wvu.Cols" hidden="1" oldHidden="1">
    <formula>'YO10'!$A:$B</formula>
  </rdn>
  <rdn rId="0" localSheetId="10" customView="1" name="Z_DAAB1ED2_9FBE_4D18_8622_79FE20BC5AF5_.wvu.PrintArea" hidden="1" oldHidden="1">
    <formula>'YO12'!$A$1:$I$97</formula>
  </rdn>
  <rdn rId="0" localSheetId="10" customView="1" name="Z_DAAB1ED2_9FBE_4D18_8622_79FE20BC5AF5_.wvu.Cols" hidden="1" oldHidden="1">
    <formula>'YO12'!$A:$B</formula>
  </rdn>
  <rdn rId="0" localSheetId="11" customView="1" name="Z_DAAB1ED2_9FBE_4D18_8622_79FE20BC5AF5_.wvu.PrintArea" hidden="1" oldHidden="1">
    <formula>'YO13'!$A$1:$I$86</formula>
  </rdn>
  <rdn rId="0" localSheetId="11" customView="1" name="Z_DAAB1ED2_9FBE_4D18_8622_79FE20BC5AF5_.wvu.Cols" hidden="1" oldHidden="1">
    <formula>'YO13'!$A:$B</formula>
  </rdn>
  <rdn rId="0" localSheetId="12" customView="1" name="Z_DAAB1ED2_9FBE_4D18_8622_79FE20BC5AF5_.wvu.PrintArea" hidden="1" oldHidden="1">
    <formula>'YO15'!$A$1:$I$89</formula>
  </rdn>
  <rdn rId="0" localSheetId="12" customView="1" name="Z_DAAB1ED2_9FBE_4D18_8622_79FE20BC5AF5_.wvu.Cols" hidden="1" oldHidden="1">
    <formula>'YO15'!$A:$B</formula>
  </rdn>
  <rcv guid="{DAAB1ED2-9FBE-4D18-8622-79FE20BC5AF5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" sId="5">
    <oc r="C40" t="inlineStr">
      <is>
        <t>1.   Total Non Performing Assets provided for and its percentage to NAV</t>
      </is>
    </oc>
    <nc r="C40" t="inlineStr">
      <is>
        <t xml:space="preserve">1.   Total Non Performing Assets/Sundry Debtors provided for and its percentage to NAV </t>
      </is>
    </nc>
  </rcc>
  <rcc rId="614" sId="5" odxf="1" dxf="1">
    <nc r="E40" t="inlineStr">
      <is>
        <t>Amount in lakhs</t>
      </is>
    </nc>
    <odxf>
      <alignment horizontal="general" readingOrder="0"/>
    </odxf>
    <ndxf>
      <alignment horizontal="right" readingOrder="0"/>
    </ndxf>
  </rcc>
  <rcc rId="615" sId="5" odxf="1" s="1" dxf="1">
    <oc r="F40" t="inlineStr">
      <is>
        <t>Nil</t>
      </is>
    </oc>
    <nc r="F40" t="inlineStr">
      <is>
        <t>% to NAV</t>
      </is>
    </nc>
    <ndxf>
      <font>
        <b/>
        <sz val="10"/>
        <color auto="1"/>
        <name val="Franklin Gothic Book"/>
        <scheme val="none"/>
      </font>
      <numFmt numFmtId="0" formatCode="General"/>
      <protection locked="1"/>
    </ndxf>
  </rcc>
  <rfmt sheetId="5" sqref="E41" start="0" length="0">
    <dxf>
      <font>
        <b val="0"/>
        <name val="Franklin Gothic Book"/>
        <scheme val="none"/>
      </font>
      <numFmt numFmtId="4" formatCode="#,##0.00"/>
    </dxf>
  </rfmt>
  <rfmt sheetId="5" s="1" sqref="F41" start="0" length="0">
    <dxf>
      <numFmt numFmtId="14" formatCode="0.00%"/>
    </dxf>
  </rfmt>
  <rcc rId="616" sId="5" numFmtId="4">
    <nc r="E41">
      <v>7340.26</v>
    </nc>
  </rcc>
  <rcc rId="617" sId="5">
    <nc r="F41">
      <f>E41/G38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'YO06'!$A$1:$H$86</formula>
    <oldFormula>'YO06'!$A$1:$H$86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44" sheetId="5" source="E40:F41" destination="E39:F40" sourceSheetId="5">
    <rfmt sheetId="5" sqref="E39" start="0" length="0">
      <dxf>
        <font>
          <b/>
          <sz val="10"/>
          <color auto="1"/>
          <name val="Franklin Gothic Book"/>
          <scheme val="none"/>
        </font>
        <fill>
          <patternFill patternType="solid">
            <bgColor theme="0"/>
          </patternFill>
        </fill>
      </dxf>
    </rfmt>
    <rfmt sheetId="5" sqref="F39" start="0" length="0">
      <dxf>
        <font>
          <b/>
          <sz val="10"/>
          <color auto="1"/>
          <name val="Franklin Gothic Book"/>
          <scheme val="none"/>
        </font>
        <fill>
          <patternFill patternType="solid">
            <bgColor theme="0"/>
          </patternFill>
        </fill>
      </dxf>
    </rfmt>
  </rm>
  <rrc rId="645" sId="5" ref="A39:XFD39" action="insertRow">
    <undo index="0" exp="area" ref3D="1" dr="$A$1:$A$1048576" dn="Z_DAAB1ED2_9FBE_4D18_8622_79FE20BC5AF5_.wvu.Cols" sId="5"/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47B4B278_0783_456D_A67F_BA86C3DDE3D6_.wvu.Cols" sId="5"/>
    <undo index="0" exp="area" ref3D="1" dr="$A$1:$A$1048576" dn="Z_62DD1CA0_C4DB_4681_AB87_8E5B064DADBB_.wvu.Cols" sId="5"/>
  </rrc>
  <rcc rId="646" sId="5" odxf="1" s="1" dxf="1">
    <nc r="C39" t="inlineStr">
      <is>
        <t>NOTES :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647" sId="5">
    <oc r="C40" t="inlineStr">
      <is>
        <t>NOTES :</t>
      </is>
    </oc>
    <nc r="C40"/>
  </rcc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'YO06'!$A$1:$H$87</formula>
    <oldFormula>'YO06'!$A$1:$H$87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4" sId="5">
    <oc r="E40" t="inlineStr">
      <is>
        <t>Amount in lakhs</t>
      </is>
    </oc>
    <nc r="E40"/>
  </rcc>
  <rcc rId="675" sId="5">
    <oc r="F40" t="inlineStr">
      <is>
        <t>% to NAV</t>
      </is>
    </oc>
    <nc r="F40"/>
  </rcc>
  <rcc rId="676" sId="5" numFmtId="4">
    <oc r="E41">
      <v>7340.26</v>
    </oc>
    <nc r="E41"/>
  </rcc>
  <rcc rId="677" sId="5">
    <oc r="F41">
      <f>E41/G38</f>
    </oc>
    <nc r="F41"/>
  </rcc>
  <rcc rId="678" sId="5">
    <oc r="C41" t="inlineStr">
      <is>
        <t xml:space="preserve">1.   Total Non Performing Assets/Sundry Debtors provided for and its percentage to NAV </t>
      </is>
    </oc>
    <nc r="C41" t="inlineStr">
      <is>
        <t>1.   Total Non Performing Assets/Sundry Debtors are Rs 734.26 lakhs and its percentage to NAV is 42.94%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9" sId="5">
    <oc r="C41" t="inlineStr">
      <is>
        <t>1.   Total Non Performing Assets/Sundry Debtors are Rs 734.26 lakhs and its percentage to NAV is 42.94%</t>
      </is>
    </oc>
    <nc r="C41" t="inlineStr">
      <is>
        <t>1.   Total Non Performing Assets/Sundry Debtors are Rs 7340.26 lakhs and its percentage to NAV is 42.94%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F94:G95">
    <dxf>
      <fill>
        <patternFill patternType="none">
          <bgColor auto="1"/>
        </patternFill>
      </fill>
    </dxf>
  </rfmt>
  <rrc rId="313" sId="6" ref="A89:XFD89" action="deleteRow">
    <undo index="0" exp="area" ref3D="1" dr="$A$1:$I$89" dn="Z_9E351BF9_46AA_4E17_BD7F_BD39A5EBD962_.wvu.PrintArea" sId="6"/>
    <undo index="0" exp="area" ref3D="1" dr="$A$1:$I$89" dn="Z_62DD1CA0_C4DB_4681_AB87_8E5B064DADBB_.wvu.PrintArea" sId="6"/>
    <undo index="0" exp="area" ref3D="1" dr="$A$1:$B$1048576" dn="Z_62DD1CA0_C4DB_4681_AB87_8E5B064DADBB_.wvu.Cols" sId="6"/>
    <undo index="0" exp="area" ref3D="1" dr="$A$1:$I$89" dn="Z_47B4B278_0783_456D_A67F_BA86C3DDE3D6_.wvu.PrintArea" sId="6"/>
    <undo index="0" exp="area" ref3D="1" dr="$A$1:$B$1048576" dn="Z_47B4B278_0783_456D_A67F_BA86C3DDE3D6_.wvu.Cols" sId="6"/>
    <undo index="0" exp="area" ref3D="1" dr="$A$1:$B$1048576" dn="Z_9E351BF9_46AA_4E17_BD7F_BD39A5EBD962_.wvu.Cols" sId="6"/>
    <undo index="0" exp="area" ref3D="1" dr="$A$1:$I$89" dn="Print_Area" sId="6"/>
    <rfmt sheetId="6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B89" start="0" length="0">
      <dxf>
        <font>
          <color rgb="FFFF0000"/>
          <name val="Palatino Linotype"/>
          <scheme val="none"/>
        </font>
      </dxf>
    </rfmt>
    <rfmt sheetId="6" sqref="C8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6" sqref="H89" start="0" length="0">
      <dxf>
        <font>
          <name val="Franklin Gothic Book"/>
          <scheme val="none"/>
        </font>
      </dxf>
    </rfmt>
    <rfmt sheetId="6" sqref="I89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0" sId="5">
    <oc r="C41" t="inlineStr">
      <is>
        <t>1.   Total Non Performing Assets/Sundry Debtors are Rs 7340.26 lakhs and its percentage to NAV is 42.94%</t>
      </is>
    </oc>
    <nc r="C41" t="inlineStr">
      <is>
        <t xml:space="preserve">1.   Total Non Performing Assets/Sundry Debtors are Rs 7340.26 lakhs and its percentage to NAV is 42.94% 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1" sId="5">
    <oc r="C41" t="inlineStr">
      <is>
        <t xml:space="preserve">1.   Total Non Performing Assets/Sundry Debtors are Rs 7340.26 lakhs and its percentage to NAV is 42.94% </t>
      </is>
    </oc>
    <nc r="C41" t="inlineStr">
      <is>
        <t xml:space="preserve">1.   Total Non Performing Assets/Sundry Debtors are Rs 7340.26 lakhs and its percentage to NAV is 42.94% ( The Holding was 7.34% as on 07/02/2019 where AUM was Rs 1000.50 crs) 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2" sId="5">
    <oc r="C41" t="inlineStr">
      <is>
        <t xml:space="preserve">1.   Total Non Performing Assets/Sundry Debtors are Rs 7340.26 lakhs and its percentage to NAV is 42.94% ( The Holding was 7.34% as on 07/02/2019 where AUM was Rs 1000.50 crs) </t>
      </is>
    </oc>
    <nc r="C41" t="inlineStr">
      <is>
        <t xml:space="preserve">1.   Total Non Performing Assets/Sundry Debtors are Rs 7340.26 lakhs and its percentage to NAV is 42.94%. Please note that the Holding  was 7.34% as on 07/02/2019 where AUM was Rs 1000.50 crs) 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3" sId="5">
    <oc r="C41" t="inlineStr">
      <is>
        <t xml:space="preserve">1.   Total Non Performing Assets/Sundry Debtors are Rs 7340.26 lakhs and its percentage to NAV is 42.94%. Please note that the Holding  was 7.34% as on 07/02/2019 where AUM was Rs 1000.50 crs) </t>
      </is>
    </oc>
    <nc r="C41" t="inlineStr">
      <is>
        <t xml:space="preserve">1.   Total Non Performing Assets/Sundry Debtors are Rs 7340.26 lakhs and its percentage to NAV is 42.94%. Please note that the Holding  was 7.34% as on 07/02/2019 where AUM was Rs 1000.50 crs.  </t>
      </is>
    </nc>
  </rcc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'YO06'!$A$1:$H$87</formula>
    <oldFormula>'YO06'!$A$1:$H$87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0" sId="5" ref="A42:XFD42" action="insertRow">
    <undo index="0" exp="area" ref3D="1" dr="$A$1:$A$1048576" dn="Z_DAAB1ED2_9FBE_4D18_8622_79FE20BC5AF5_.wvu.Cols" sId="5"/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47B4B278_0783_456D_A67F_BA86C3DDE3D6_.wvu.Cols" sId="5"/>
    <undo index="0" exp="area" ref3D="1" dr="$A$1:$A$1048576" dn="Z_62DD1CA0_C4DB_4681_AB87_8E5B064DADBB_.wvu.Cols" sId="5"/>
  </rrc>
  <rcc rId="711" sId="5">
    <oc r="C41" t="inlineStr">
      <is>
        <t xml:space="preserve">1.   Total Non Performing Assets/Sundry Debtors are Rs 7340.26 lakhs and its percentage to NAV is 42.94%. Please note that the Holding  was 7.34% as on 07/02/2019 where AUM was Rs 1000.50 crs.  </t>
      </is>
    </oc>
    <nc r="C41" t="inlineStr">
      <is>
        <t xml:space="preserve">1.   Total Non Performing Assets/Sundry Debtors are Rs 7340.26 lakhs and its percentage to NAV is 42.94%. Please note that the Holding  was 7.34% as on 07/09/2018 and the same has increased </t>
      </is>
    </nc>
  </rcc>
  <rcc rId="712" sId="5">
    <nc r="C42" t="inlineStr">
      <is>
        <t xml:space="preserve">        on account of drop of AUM from 1000.50 crs to 170.94 crs.</t>
      </is>
    </nc>
  </rcc>
  <rfmt sheetId="5" sqref="C42">
    <dxf>
      <alignment horizontal="left" readingOrder="0"/>
    </dxf>
  </rfmt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'YO06'!$A$1:$H$88</formula>
    <oldFormula>'YO06'!$A$1:$H$88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9" sId="5">
    <oc r="C41" t="inlineStr">
      <is>
        <t xml:space="preserve">1.   Total Non Performing Assets/Sundry Debtors are Rs 7340.26 lakhs and its percentage to NAV is 42.94%. Please note that the Holding  was 7.34% as on 07/09/2018 and the same has increased </t>
      </is>
    </oc>
    <nc r="C41" t="inlineStr">
      <is>
        <t xml:space="preserve">1.   Total Non Performing Assets/Sundry Debtors are Rs 7340.26 lakhs and its percentage to NAV is 42.94%. Please note that the Holding  was 7.34% as on 07/09/2018 and given % holidng  has been increased 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0" sId="5" odxf="1" dxf="1">
    <oc r="C41" t="inlineStr">
      <is>
        <t xml:space="preserve">1.   Total Non Performing Assets/Sundry Debtors are Rs 7340.26 lakhs and its percentage to NAV is 42.94%. Please note that the Holding  was 7.34% as on 07/09/2018 and given % holidng  has been increased </t>
      </is>
    </oc>
    <nc r="C41" t="inlineStr">
      <is>
        <t xml:space="preserve">1.   Total Non Performing Assets/Sundry Debtors are Rs 7340.26 lakhs and its percentage to NAV is 42.94%. Please note that the Holding  was 7.34% as on 07th September 2018  and given % holidng  has increased </t>
      </is>
    </nc>
    <ndxf>
      <alignment horizontal="left" vertical="top" readingOrder="0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1" sId="5">
    <oc r="C41" t="inlineStr">
      <is>
        <t xml:space="preserve">1.   Total Non Performing Assets/Sundry Debtors are Rs 7340.26 lakhs and its percentage to NAV is 42.94%. Please note that the Holding  was 7.34% as on 07th September 2018  and given % holidng  has increased </t>
      </is>
    </oc>
    <nc r="C41" t="inlineStr">
      <is>
        <t xml:space="preserve">1.  Total Non Performing Assets/Sundry Debtors are Rs 7340.26 lakhs and its percentage to NAV is 42.94% as seen on current AuM of Rs 170.94 crs but valued at Zero. </t>
      </is>
    </nc>
  </rcc>
  <rcc rId="742" sId="5">
    <oc r="C42" t="inlineStr">
      <is>
        <t xml:space="preserve">        on account of drop of AUM from 1000.50 crs to 170.94 crs.</t>
      </is>
    </oc>
    <nc r="C42" t="inlineStr">
      <is>
        <t xml:space="preserve">      The original holding was 7.34% as on 07th September 2018 at date of first downgrade with AuM then being 1000 crs.</t>
      </is>
    </nc>
  </rcc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'YO06'!$A$1:$H$88</formula>
    <oldFormula>'YO06'!$A$1:$H$88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" sId="5">
    <oc r="C42" t="inlineStr">
      <is>
        <t xml:space="preserve">      The original holding was 7.34% as on 07th September 2018 at date of first downgrade with AuM then being 1000 crs.</t>
      </is>
    </oc>
    <nc r="C42" t="inlineStr">
      <is>
        <t xml:space="preserve">      The original holding was 7.34% as on 07th September 2018 at date of first downgrade with AuM then being 1000.50 crs.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0" sId="5">
    <oc r="C41" t="inlineStr">
      <is>
        <t xml:space="preserve">1.  Total Non Performing Assets/Sundry Debtors are Rs 7340.26 lakhs and its percentage to NAV is 42.94% as seen on current AuM of Rs 170.94 crs but valued at Zero. </t>
      </is>
    </oc>
    <nc r="C41" t="inlineStr">
      <is>
        <t xml:space="preserve">1.  Total Non Performing Assets/Sundry Debtors are Rs 7340.26 lakhs and its percentage to NAV is 42.94% as seen on current AuM of Rs 170.94 crs but valued at Zero.The original holding was 7.34% </t>
      </is>
    </nc>
  </rcc>
  <rcc rId="771" sId="5">
    <oc r="C42" t="inlineStr">
      <is>
        <t xml:space="preserve">      The original holding was 7.34% as on 07th September 2018 at date of first downgrade with AuM then being 1000.50 crs.</t>
      </is>
    </oc>
    <nc r="C42" t="inlineStr">
      <is>
        <t xml:space="preserve">       as on  07th September 2018 at date of first downgrade with AuM then being 1000.50 crs. </t>
      </is>
    </nc>
  </rcc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'YO06'!$A$1:$H$88</formula>
    <oldFormula>'YO06'!$A$1:$H$88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77:F86">
    <dxf>
      <fill>
        <patternFill patternType="none">
          <bgColor auto="1"/>
        </patternFill>
      </fill>
    </dxf>
  </rfmt>
  <rcc rId="314" sId="5">
    <oc r="C29" t="inlineStr">
      <is>
        <t>CBLO / Reverse Repo Investments</t>
      </is>
    </oc>
    <nc r="C29" t="inlineStr">
      <is>
        <t>Tri Party Repo Dealing System (TREPS)</t>
      </is>
    </nc>
  </rcc>
  <rcc rId="315" sId="4" odxf="1" dxf="1">
    <oc r="D54" t="inlineStr">
      <is>
        <t>CBLO / Reverse Repo Investments</t>
      </is>
    </oc>
    <nc r="D54" t="inlineStr">
      <is>
        <t>Tri Party Repo Dealing System (TREPS)</t>
      </is>
    </nc>
    <odxf>
      <alignment horizontal="left" vertical="top" readingOrder="0"/>
      <border outline="0">
        <left/>
        <right style="thin">
          <color indexed="64"/>
        </right>
      </border>
    </odxf>
    <ndxf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ndxf>
  </rcc>
  <rcmt sheetId="4" cell="D54" guid="{00000000-0000-0000-0000-000000000000}" action="delete" author="Pooja Dilip Thakkar"/>
  <rcc rId="316" sId="3" odxf="1" dxf="1">
    <oc r="D134" t="inlineStr">
      <is>
        <t>CBLO / Reverse Repo Investments</t>
      </is>
    </oc>
    <nc r="D134" t="inlineStr">
      <is>
        <t>Tri Party Repo Dealing System (TREPS)</t>
      </is>
    </nc>
    <odxf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</odxf>
    <ndxf>
      <fill>
        <patternFill patternType="solid">
          <bgColor theme="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ndxf>
  </rcc>
  <rcmt sheetId="3" cell="D134" guid="{00000000-0000-0000-0000-000000000000}" action="delete" author="Pooja Dilip Thakkar"/>
  <rcc rId="317" sId="2" odxf="1" dxf="1">
    <oc r="D129" t="inlineStr">
      <is>
        <t>CBLO / Reverse Repo Investments</t>
      </is>
    </oc>
    <nc r="D129" t="inlineStr">
      <is>
        <t>Tri Party Repo Dealing System (TREPS)</t>
      </is>
    </nc>
    <odxf>
      <fill>
        <patternFill patternType="none">
          <bgColor indexed="65"/>
        </patternFill>
      </fill>
      <alignment horizontal="left" vertical="top" readingOrder="0"/>
      <border outline="0">
        <left/>
        <right style="thin">
          <color indexed="64"/>
        </right>
      </border>
    </odxf>
    <ndxf>
      <fill>
        <patternFill patternType="solid">
          <bgColor theme="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ndxf>
  </rcc>
  <rcmt sheetId="2" cell="D129" guid="{00000000-0000-0000-0000-000000000000}" action="delete" author="Pooja Dilip Thakkar"/>
  <rcc rId="318" sId="1" odxf="1" dxf="1">
    <oc r="D79" t="inlineStr">
      <is>
        <t>CBLO / Reverse Repo Investments</t>
      </is>
    </oc>
    <nc r="D79" t="inlineStr">
      <is>
        <t>Tri Party Repo Dealing System (TREPS)</t>
      </is>
    </nc>
    <odxf>
      <fill>
        <patternFill patternType="none">
          <bgColor indexed="65"/>
        </patternFill>
      </fill>
      <alignment horizontal="left" vertical="top" readingOrder="0"/>
      <border outline="0">
        <left/>
        <right/>
      </border>
    </odxf>
    <ndxf>
      <fill>
        <patternFill patternType="solid">
          <bgColor theme="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ndxf>
  </rcc>
  <rcmt sheetId="1" cell="D79" guid="{00000000-0000-0000-0000-000000000000}" action="delete" author="Pooja Dilip Thakkar"/>
  <rcmt sheetId="1" cell="D79" guid="{00000000-0000-0000-0000-000000000000}" action="delete" author="Pooja Dilip Thakkar"/>
  <rcmt sheetId="2" cell="D129" guid="{00000000-0000-0000-0000-000000000000}" action="delete" author="Pooja Dilip Thakkar"/>
  <rcmt sheetId="3" cell="D134" guid="{00000000-0000-0000-0000-000000000000}" action="delete" author="Pooja Dilip Thakkar"/>
  <rcmt sheetId="4" cell="D54" guid="{00000000-0000-0000-0000-000000000000}" action="delete" author="Pooja Dilip Thakkar"/>
  <rcmt sheetId="5" cell="C29" guid="{00000000-0000-0000-0000-000000000000}" action="delete" author="Pooja Dilip Thakkar"/>
  <rcmt sheetId="6" cell="D56" guid="{00000000-0000-0000-0000-000000000000}" action="delete" author="Pooja Dilip Thakkar"/>
  <rcmt sheetId="7" cell="D58" guid="{00000000-0000-0000-0000-000000000000}" action="delete" author="Pooja Dilip Thakkar"/>
  <rcmt sheetId="8" cell="D65" guid="{00000000-0000-0000-0000-000000000000}" action="delete" author="Pooja Dilip Thakkar"/>
  <rcmt sheetId="9" cell="D77" guid="{00000000-0000-0000-0000-000000000000}" action="delete" author="Pooja Dilip Thakkar"/>
  <rcmt sheetId="9" cell="D82" guid="{00000000-0000-0000-0000-000000000000}" action="delete" author="Pooja Dilip Thakkar"/>
  <rcc rId="319" sId="6" odxf="1" dxf="1">
    <oc r="D56" t="inlineStr">
      <is>
        <t>CBLO / Reverse Repo Investments</t>
      </is>
    </oc>
    <nc r="D56" t="inlineStr">
      <is>
        <t>Tri Party Repo Dealing System (TREPS)</t>
      </is>
    </nc>
    <odxf>
      <alignment horizontal="left" vertical="top" readingOrder="0"/>
      <border outline="0">
        <right style="thin">
          <color indexed="64"/>
        </right>
      </border>
    </odxf>
    <ndxf>
      <alignment horizontal="general" vertical="bottom" readingOrder="0"/>
      <border outline="0">
        <right style="medium">
          <color indexed="64"/>
        </right>
      </border>
    </ndxf>
  </rcc>
  <rcc rId="320" sId="7" odxf="1" dxf="1">
    <oc r="D58" t="inlineStr">
      <is>
        <t>CBLO / Reverse Repo Investments</t>
      </is>
    </oc>
    <nc r="D58" t="inlineStr">
      <is>
        <t>Tri Party Repo Dealing System (TREPS)</t>
      </is>
    </nc>
    <odxf>
      <alignment horizontal="left" vertical="top" readingOrder="0"/>
      <border outline="0">
        <left/>
        <right style="thin">
          <color indexed="64"/>
        </right>
      </border>
    </odxf>
    <ndxf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</ndxf>
  </rcc>
  <rcc rId="321" sId="8" odxf="1" dxf="1">
    <oc r="D65" t="inlineStr">
      <is>
        <t>CBLO / Reverse Repo Investments</t>
      </is>
    </oc>
    <nc r="D65" t="inlineStr">
      <is>
        <t>Tri Party Repo Dealing System (TREPS)</t>
      </is>
    </nc>
    <odxf>
      <alignment horizontal="left" vertical="top" readingOrder="0"/>
      <border outline="0">
        <left/>
      </border>
    </odxf>
    <ndxf>
      <alignment horizontal="general" vertical="bottom" readingOrder="0"/>
      <border outline="0">
        <left style="medium">
          <color indexed="64"/>
        </left>
      </border>
    </ndxf>
  </rcc>
  <rcc rId="322" sId="9" odxf="1" dxf="1">
    <oc r="D77" t="inlineStr">
      <is>
        <t>CBLO / Reverse Repo Investments</t>
      </is>
    </oc>
    <nc r="D77" t="inlineStr">
      <is>
        <t>Tri Party Repo Dealing System (TREPS)</t>
      </is>
    </nc>
    <odxf>
      <alignment horizontal="left" vertical="top" readingOrder="0"/>
      <border outline="0">
        <left/>
      </border>
    </odxf>
    <ndxf>
      <alignment horizontal="general" vertical="bottom" readingOrder="0"/>
      <border outline="0">
        <left style="medium">
          <color indexed="64"/>
        </left>
      </border>
    </ndxf>
  </rcc>
  <rcc rId="323" sId="10" odxf="1" dxf="1">
    <oc r="D61" t="inlineStr">
      <is>
        <t>CBLO / Reverse Repo Investments</t>
      </is>
    </oc>
    <nc r="D61" t="inlineStr">
      <is>
        <t>Tri Party Repo Dealing System (TREPS)</t>
      </is>
    </nc>
    <odxf>
      <alignment horizontal="left" vertical="top" readingOrder="0"/>
      <border outline="0">
        <left/>
      </border>
    </odxf>
    <ndxf>
      <alignment horizontal="general" vertical="bottom" readingOrder="0"/>
      <border outline="0">
        <left style="medium">
          <color indexed="64"/>
        </left>
      </border>
    </ndxf>
  </rcc>
  <rcc rId="324" sId="11" odxf="1" dxf="1">
    <oc r="D60" t="inlineStr">
      <is>
        <t>CBLO / Reverse Repo Investments</t>
      </is>
    </oc>
    <nc r="D60" t="inlineStr">
      <is>
        <t>Tri Party Repo Dealing System (TREPS)</t>
      </is>
    </nc>
    <odxf>
      <alignment horizontal="left" vertical="top" readingOrder="0"/>
      <border outline="0">
        <left/>
      </border>
    </odxf>
    <ndxf>
      <alignment horizontal="general" vertical="bottom" readingOrder="0"/>
      <border outline="0">
        <left style="medium">
          <color indexed="64"/>
        </left>
      </border>
    </ndxf>
  </rcc>
  <rcc rId="325" sId="12" odxf="1" dxf="1">
    <oc r="D40" t="inlineStr">
      <is>
        <t>CBLO / Reverse Repo Investments</t>
      </is>
    </oc>
    <nc r="D40" t="inlineStr">
      <is>
        <t>Tri Party Repo Dealing System (TREPS)</t>
      </is>
    </nc>
    <odxf>
      <alignment horizontal="left" vertical="top" readingOrder="0"/>
      <border outline="0">
        <left/>
      </border>
    </odxf>
    <ndxf>
      <alignment horizontal="general" vertical="bottom" readingOrder="0"/>
      <border outline="0">
        <left style="medium">
          <color indexed="64"/>
        </left>
      </border>
    </ndxf>
  </rcc>
  <rcc rId="326" sId="12" odxf="1" dxf="1">
    <oc r="D39" t="inlineStr">
      <is>
        <t>CBLO / Reverse Repo Investments</t>
      </is>
    </oc>
    <nc r="D39" t="inlineStr">
      <is>
        <t>Tri Party Repo Dealing System (TREPS)</t>
      </is>
    </nc>
    <odxf>
      <font>
        <b/>
        <name val="Franklin Gothic Book"/>
        <scheme val="none"/>
      </font>
      <alignment horizontal="left" vertical="top" readingOrder="0"/>
      <border outline="0">
        <left/>
      </border>
    </odxf>
    <ndxf>
      <font>
        <b val="0"/>
        <name val="Franklin Gothic Book"/>
        <scheme val="none"/>
      </font>
      <alignment horizontal="general" vertical="bottom" readingOrder="0"/>
      <border outline="0">
        <left style="medium">
          <color indexed="64"/>
        </left>
      </border>
    </ndxf>
  </rcc>
  <rfmt sheetId="12" sqref="D39" start="0" length="2147483647">
    <dxf>
      <font>
        <b/>
      </font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AAB1ED2-9FBE-4D18-8622-79FE20BC5AF5}" action="delete"/>
  <rdn rId="0" localSheetId="1" customView="1" name="Z_DAAB1ED2_9FBE_4D18_8622_79FE20BC5AF5_.wvu.PrintArea" hidden="1" oldHidden="1">
    <formula>'YO01'!$C$1:$I$100</formula>
    <oldFormula>'YO01'!$C$1:$I$100</oldFormula>
  </rdn>
  <rdn rId="0" localSheetId="1" customView="1" name="Z_DAAB1ED2_9FBE_4D18_8622_79FE20BC5AF5_.wvu.Cols" hidden="1" oldHidden="1">
    <formula>'YO01'!$A:$B</formula>
    <oldFormula>'YO01'!$A:$B</oldFormula>
  </rdn>
  <rdn rId="0" localSheetId="2" customView="1" name="Z_DAAB1ED2_9FBE_4D18_8622_79FE20BC5AF5_.wvu.PrintArea" hidden="1" oldHidden="1">
    <formula>'YO02'!$C$1:$I$150</formula>
    <oldFormula>'YO02'!$C$1:$I$150</oldFormula>
  </rdn>
  <rdn rId="0" localSheetId="2" customView="1" name="Z_DAAB1ED2_9FBE_4D18_8622_79FE20BC5AF5_.wvu.Cols" hidden="1" oldHidden="1">
    <formula>'YO02'!$A:$B</formula>
    <oldFormula>'YO02'!$A:$B</oldFormula>
  </rdn>
  <rdn rId="0" localSheetId="2" customView="1" name="Z_DAAB1ED2_9FBE_4D18_8622_79FE20BC5AF5_.wvu.FilterData" hidden="1" oldHidden="1">
    <formula>'YO02'!$A$9:$J$9</formula>
    <oldFormula>'YO02'!$A$9:$J$9</oldFormula>
  </rdn>
  <rdn rId="0" localSheetId="3" customView="1" name="Z_DAAB1ED2_9FBE_4D18_8622_79FE20BC5AF5_.wvu.PrintArea" hidden="1" oldHidden="1">
    <formula>'YO03'!$C$1:$I$155</formula>
    <oldFormula>'YO03'!$C$1:$I$155</oldFormula>
  </rdn>
  <rdn rId="0" localSheetId="3" customView="1" name="Z_DAAB1ED2_9FBE_4D18_8622_79FE20BC5AF5_.wvu.Cols" hidden="1" oldHidden="1">
    <formula>'YO03'!$A:$B</formula>
    <oldFormula>'YO03'!$A:$B</oldFormula>
  </rdn>
  <rdn rId="0" localSheetId="3" customView="1" name="Z_DAAB1ED2_9FBE_4D18_8622_79FE20BC5AF5_.wvu.FilterData" hidden="1" oldHidden="1">
    <formula>'YO03'!$A$9:$K$115</formula>
    <oldFormula>'YO03'!$A$9:$K$115</oldFormula>
  </rdn>
  <rdn rId="0" localSheetId="4" customView="1" name="Z_DAAB1ED2_9FBE_4D18_8622_79FE20BC5AF5_.wvu.PrintArea" hidden="1" oldHidden="1">
    <formula>'YO05'!$A$1:$I$86</formula>
    <oldFormula>'YO05'!$A$1:$I$86</oldFormula>
  </rdn>
  <rdn rId="0" localSheetId="4" customView="1" name="Z_DAAB1ED2_9FBE_4D18_8622_79FE20BC5AF5_.wvu.Cols" hidden="1" oldHidden="1">
    <formula>'YO05'!$A:$B</formula>
    <oldFormula>'YO05'!$A:$B</oldFormula>
  </rdn>
  <rdn rId="0" localSheetId="5" customView="1" name="Z_DAAB1ED2_9FBE_4D18_8622_79FE20BC5AF5_.wvu.PrintArea" hidden="1" oldHidden="1">
    <formula>'YO06'!$A$1:$H$88</formula>
    <oldFormula>'YO06'!$A$1:$H$88</oldFormula>
  </rdn>
  <rdn rId="0" localSheetId="5" customView="1" name="Z_DAAB1ED2_9FBE_4D18_8622_79FE20BC5AF5_.wvu.Cols" hidden="1" oldHidden="1">
    <formula>'YO06'!$A:$A</formula>
    <oldFormula>'YO06'!$A:$A</oldFormula>
  </rdn>
  <rdn rId="0" localSheetId="6" customView="1" name="Z_DAAB1ED2_9FBE_4D18_8622_79FE20BC5AF5_.wvu.PrintArea" hidden="1" oldHidden="1">
    <formula>'YO07'!$A$1:$I$88</formula>
    <oldFormula>'YO07'!$A$1:$I$88</oldFormula>
  </rdn>
  <rdn rId="0" localSheetId="6" customView="1" name="Z_DAAB1ED2_9FBE_4D18_8622_79FE20BC5AF5_.wvu.Cols" hidden="1" oldHidden="1">
    <formula>'YO07'!$A:$B</formula>
    <oldFormula>'YO07'!$A:$B</oldFormula>
  </rdn>
  <rdn rId="0" localSheetId="7" customView="1" name="Z_DAAB1ED2_9FBE_4D18_8622_79FE20BC5AF5_.wvu.PrintArea" hidden="1" oldHidden="1">
    <formula>'YO08'!$A$1:$I$90</formula>
    <oldFormula>'YO08'!$A$1:$I$90</oldFormula>
  </rdn>
  <rdn rId="0" localSheetId="7" customView="1" name="Z_DAAB1ED2_9FBE_4D18_8622_79FE20BC5AF5_.wvu.Cols" hidden="1" oldHidden="1">
    <formula>'YO08'!$A:$B</formula>
    <oldFormula>'YO08'!$A:$B</oldFormula>
  </rdn>
  <rdn rId="0" localSheetId="8" customView="1" name="Z_DAAB1ED2_9FBE_4D18_8622_79FE20BC5AF5_.wvu.PrintArea" hidden="1" oldHidden="1">
    <formula>'YO09'!$A$1:$I$97</formula>
    <oldFormula>'YO09'!$A$1:$I$97</oldFormula>
  </rdn>
  <rdn rId="0" localSheetId="8" customView="1" name="Z_DAAB1ED2_9FBE_4D18_8622_79FE20BC5AF5_.wvu.Cols" hidden="1" oldHidden="1">
    <formula>'YO09'!$A:$B</formula>
    <oldFormula>'YO09'!$A:$B</oldFormula>
  </rdn>
  <rdn rId="0" localSheetId="9" customView="1" name="Z_DAAB1ED2_9FBE_4D18_8622_79FE20BC5AF5_.wvu.PrintArea" hidden="1" oldHidden="1">
    <formula>'YO10'!$A$1:$I$177</formula>
    <oldFormula>'YO10'!$A$1:$I$177</oldFormula>
  </rdn>
  <rdn rId="0" localSheetId="9" customView="1" name="Z_DAAB1ED2_9FBE_4D18_8622_79FE20BC5AF5_.wvu.Cols" hidden="1" oldHidden="1">
    <formula>'YO10'!$A:$B</formula>
    <oldFormula>'YO10'!$A:$B</oldFormula>
  </rdn>
  <rdn rId="0" localSheetId="10" customView="1" name="Z_DAAB1ED2_9FBE_4D18_8622_79FE20BC5AF5_.wvu.PrintArea" hidden="1" oldHidden="1">
    <formula>'YO12'!$A$1:$I$97</formula>
    <oldFormula>'YO12'!$A$1:$I$97</oldFormula>
  </rdn>
  <rdn rId="0" localSheetId="10" customView="1" name="Z_DAAB1ED2_9FBE_4D18_8622_79FE20BC5AF5_.wvu.Cols" hidden="1" oldHidden="1">
    <formula>'YO12'!$A:$B</formula>
    <oldFormula>'YO12'!$A:$B</oldFormula>
  </rdn>
  <rdn rId="0" localSheetId="11" customView="1" name="Z_DAAB1ED2_9FBE_4D18_8622_79FE20BC5AF5_.wvu.PrintArea" hidden="1" oldHidden="1">
    <formula>'YO13'!$A$1:$I$86</formula>
    <oldFormula>'YO13'!$A$1:$I$86</oldFormula>
  </rdn>
  <rdn rId="0" localSheetId="11" customView="1" name="Z_DAAB1ED2_9FBE_4D18_8622_79FE20BC5AF5_.wvu.Cols" hidden="1" oldHidden="1">
    <formula>'YO13'!$A:$B</formula>
    <oldFormula>'YO13'!$A:$B</oldFormula>
  </rdn>
  <rdn rId="0" localSheetId="12" customView="1" name="Z_DAAB1ED2_9FBE_4D18_8622_79FE20BC5AF5_.wvu.PrintArea" hidden="1" oldHidden="1">
    <formula>'YO15'!$A$1:$I$89</formula>
    <oldFormula>'YO15'!$A$1:$I$89</oldFormula>
  </rdn>
  <rdn rId="0" localSheetId="12" customView="1" name="Z_DAAB1ED2_9FBE_4D18_8622_79FE20BC5AF5_.wvu.Cols" hidden="1" oldHidden="1">
    <formula>'YO15'!$A:$B</formula>
    <oldFormula>'YO15'!$A:$B</oldFormula>
  </rdn>
  <rcv guid="{DAAB1ED2-9FBE-4D18-8622-79FE20BC5AF5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F85:F86" start="0" length="0">
    <dxf>
      <border>
        <left/>
      </border>
    </dxf>
  </rfmt>
  <rfmt sheetId="4" sqref="F85:H86">
    <dxf>
      <border>
        <left/>
        <right/>
        <vertical/>
      </border>
    </dxf>
  </rfmt>
  <rcc rId="824" sId="5" numFmtId="19">
    <oc r="B85">
      <v>40268</v>
    </oc>
    <nc r="B85"/>
  </rcc>
  <rcc rId="825" sId="5" numFmtId="19">
    <oc r="B84">
      <v>40086</v>
    </oc>
    <nc r="B84"/>
  </rcc>
  <rcmt sheetId="9" cell="C7" guid="{00000000-0000-0000-0000-000000000000}" action="delete" author="summer trainee"/>
  <rcc rId="826" sId="9" xfDxf="1" s="1" dxf="1">
    <nc r="F79" t="inlineStr">
      <is>
        <t>Duration (in Days)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27" sId="9" xfDxf="1" s="1" dxf="1">
    <nc r="F82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28" sId="9" xfDxf="1" s="1" dxf="1">
    <nc r="F83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29" sId="9" xfDxf="1" s="1" dxf="1">
    <nc r="F85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0" sId="9" xfDxf="1" s="1" dxf="1">
    <nc r="F84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1" sId="9" xfDxf="1" s="1" dxf="1">
    <nc r="F86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2" sId="9" xfDxf="1" s="1" dxf="1">
    <nc r="F87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3" sId="9" xfDxf="1" s="1" dxf="1">
    <nc r="F88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4" sId="9" xfDxf="1" s="1" dxf="1">
    <nc r="F89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5" sId="9" xfDxf="1" s="1" dxf="1">
    <nc r="F90" t="inlineStr">
      <is>
        <t>91 days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ndxf>
  </rcc>
  <rcc rId="836" sId="9">
    <oc r="D82" t="inlineStr">
      <is>
        <t>6.50% HDFC Bank Limited 2019 (Duration 91 days)</t>
      </is>
    </oc>
    <nc r="D82" t="inlineStr">
      <is>
        <t xml:space="preserve">6.50% HDFC Bank Limited 2019 </t>
      </is>
    </nc>
  </rcc>
  <rcc rId="837" sId="9">
    <oc r="D83" t="inlineStr">
      <is>
        <t>6.25% HDFC Bank Limited 2019 (Duration 91 days)</t>
      </is>
    </oc>
    <nc r="D83" t="inlineStr">
      <is>
        <t xml:space="preserve">6.25% HDFC Bank Limited 2019 </t>
      </is>
    </nc>
  </rcc>
  <rcc rId="838" sId="9">
    <oc r="D84" t="inlineStr">
      <is>
        <t>6.50% HDFC Bank Limited 2019 (Duration 91 days)</t>
      </is>
    </oc>
    <nc r="D84" t="inlineStr">
      <is>
        <t xml:space="preserve">6.50% HDFC Bank Limited 2019 </t>
      </is>
    </nc>
  </rcc>
  <rcc rId="839" sId="9">
    <oc r="D85" t="inlineStr">
      <is>
        <t>6.75% HDFC Bank Limited 2019 (Duration 91 days)</t>
      </is>
    </oc>
    <nc r="D85" t="inlineStr">
      <is>
        <t>6.75% HDFC Bank Limited 2019</t>
      </is>
    </nc>
  </rcc>
  <rcc rId="840" sId="9">
    <oc r="D86" t="inlineStr">
      <is>
        <t>6.75% HDFC Bank Limited 2019 (Duration 91 days)</t>
      </is>
    </oc>
    <nc r="D86" t="inlineStr">
      <is>
        <t xml:space="preserve">6.75% HDFC Bank Limited 2019 </t>
      </is>
    </nc>
  </rcc>
  <rcc rId="841" sId="9">
    <oc r="D87" t="inlineStr">
      <is>
        <t>6.75% HDFC Bank Limited 2019 (Duration 91 days)</t>
      </is>
    </oc>
    <nc r="D87" t="inlineStr">
      <is>
        <t xml:space="preserve">6.75% HDFC Bank Limited 2019 </t>
      </is>
    </nc>
  </rcc>
  <rcc rId="842" sId="9">
    <oc r="D88" t="inlineStr">
      <is>
        <t>6.75% HDFC Bank Limited 2019 (Duration 91 days)</t>
      </is>
    </oc>
    <nc r="D88" t="inlineStr">
      <is>
        <t xml:space="preserve">6.75% HDFC Bank Limited 2019 </t>
      </is>
    </nc>
  </rcc>
  <rcc rId="843" sId="9">
    <oc r="D89" t="inlineStr">
      <is>
        <t>6.75% HDFC Bank Limited 2019 (Duration 91 days)</t>
      </is>
    </oc>
    <nc r="D89" t="inlineStr">
      <is>
        <t xml:space="preserve">6.75% HDFC Bank Limited 2019 </t>
      </is>
    </nc>
  </rcc>
  <rcc rId="844" sId="9">
    <oc r="D90" t="inlineStr">
      <is>
        <t>6.75% HDFC Bank Limited 2019 (Duration 91 days)</t>
      </is>
    </oc>
    <nc r="D90" t="inlineStr">
      <is>
        <t>6.75% HDFC Bank Limited 2019</t>
      </is>
    </nc>
  </rcc>
  <rrc rId="845" sId="9" ref="A137:XFD137" action="deleteRow">
    <undo index="0" exp="area" ref3D="1" dr="$A$1:$B$1048576" dn="Z_ED634462_2CEC_4EB1_BAAF_B9E7F296E51C_.wvu.Cols" sId="9"/>
    <undo index="0" exp="area" ref3D="1" dr="$A$1:$B$1048576" dn="Z_DAAB1ED2_9FBE_4D18_8622_79FE20BC5AF5_.wvu.Cols" sId="9"/>
    <undo index="0" exp="area" ref3D="1" dr="$A$1:$B$1048576" dn="Z_9E351BF9_46AA_4E17_BD7F_BD39A5EBD962_.wvu.Cols" sId="9"/>
    <undo index="0" exp="area" ref3D="1" dr="$A$1:$B$1048576" dn="Z_47B4B278_0783_456D_A67F_BA86C3DDE3D6_.wvu.Cols" sId="9"/>
    <undo index="0" exp="area" ref3D="1" dr="$A$1:$B$1048576" dn="Z_62DD1CA0_C4DB_4681_AB87_8E5B064DADBB_.wvu.Cols" sId="9"/>
    <rfmt sheetId="9" xfDxf="1" sqref="A137:XFD13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C13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9" sqref="D137" start="0" length="0">
      <dxf>
        <font>
          <color theme="1"/>
          <name val="Franklin Gothic Book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37" start="0" length="0">
      <dxf>
        <font>
          <color theme="1"/>
          <name val="Franklin Gothic Book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37" start="0" length="0">
      <dxf>
        <font>
          <color theme="1"/>
          <name val="Franklin Gothic Book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37" start="0" length="0">
      <dxf>
        <font>
          <color theme="1"/>
          <name val="Franklin Gothic Book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37" start="0" length="0">
      <dxf>
        <font>
          <color theme="1"/>
          <name val="Franklin Gothic Book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3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cc rId="846" sId="9">
    <oc r="D138" t="inlineStr">
      <is>
        <t>For the period ended March 31, 2018 following details specified for non-hedging transactions through futures which have been squared off/expired:</t>
      </is>
    </oc>
    <nc r="D138" t="inlineStr">
      <is>
        <t>For the period ended March 31, 2019 following details specified for non-hedging transactions through futures which have been squared off/expired:</t>
      </is>
    </nc>
  </rcc>
  <rcc rId="847" sId="9">
    <oc r="D128" t="inlineStr">
      <is>
        <t>For the period ended March 31, 2018 following details specified for hedging transactions through futures which have been squared off/expired:</t>
      </is>
    </oc>
    <nc r="D128" t="inlineStr">
      <is>
        <t>For the period ended March 31, 2019 following details specified for hedging transactions through futures which have been squared off/expired:</t>
      </is>
    </nc>
  </rcc>
  <rcc rId="848" sId="9">
    <oc r="D158" t="inlineStr">
      <is>
        <t>For the period ended March 31, 2018 following details specified with regard to non-hedging transactions through options which have already been exercised/expired :</t>
      </is>
    </oc>
    <nc r="D158" t="inlineStr">
      <is>
        <t>For the period ended March 31, 2019 following details specified with regard to non-hedging transactions through options which have already been exercised/expired :</t>
      </is>
    </nc>
  </rcc>
  <rcv guid="{62DD1CA0-C4DB-4681-AB87-8E5B064DADBB}" action="delete"/>
  <rdn rId="0" localSheetId="1" customView="1" name="Z_62DD1CA0_C4DB_4681_AB87_8E5B064DADBB_.wvu.PrintArea" hidden="1" oldHidden="1">
    <formula>'YO01'!$C$1:$I$100</formula>
    <oldFormula>'YO01'!$C$1:$I$100</oldFormula>
  </rdn>
  <rdn rId="0" localSheetId="1" customView="1" name="Z_62DD1CA0_C4DB_4681_AB87_8E5B064DADBB_.wvu.Cols" hidden="1" oldHidden="1">
    <formula>'YO01'!$A:$B</formula>
    <oldFormula>'YO01'!$A:$B</oldFormula>
  </rdn>
  <rdn rId="0" localSheetId="2" customView="1" name="Z_62DD1CA0_C4DB_4681_AB87_8E5B064DADBB_.wvu.PrintArea" hidden="1" oldHidden="1">
    <formula>'YO02'!$C$1:$I$150</formula>
    <oldFormula>'YO02'!$C$1:$I$150</oldFormula>
  </rdn>
  <rdn rId="0" localSheetId="2" customView="1" name="Z_62DD1CA0_C4DB_4681_AB87_8E5B064DADBB_.wvu.Cols" hidden="1" oldHidden="1">
    <formula>'YO02'!$A:$B</formula>
    <oldFormula>'YO02'!$A:$B</oldFormula>
  </rdn>
  <rdn rId="0" localSheetId="2" customView="1" name="Z_62DD1CA0_C4DB_4681_AB87_8E5B064DADBB_.wvu.FilterData" hidden="1" oldHidden="1">
    <formula>'YO02'!$A$9:$J$9</formula>
    <oldFormula>'YO02'!$A$9:$J$9</oldFormula>
  </rdn>
  <rdn rId="0" localSheetId="3" customView="1" name="Z_62DD1CA0_C4DB_4681_AB87_8E5B064DADBB_.wvu.PrintArea" hidden="1" oldHidden="1">
    <formula>'YO03'!$C$1:$I$157</formula>
    <oldFormula>'YO03'!$C$1:$I$157</oldFormula>
  </rdn>
  <rdn rId="0" localSheetId="3" customView="1" name="Z_62DD1CA0_C4DB_4681_AB87_8E5B064DADBB_.wvu.Cols" hidden="1" oldHidden="1">
    <formula>'YO03'!$A:$B</formula>
    <oldFormula>'YO03'!$A:$B</oldFormula>
  </rdn>
  <rdn rId="0" localSheetId="3" customView="1" name="Z_62DD1CA0_C4DB_4681_AB87_8E5B064DADBB_.wvu.FilterData" hidden="1" oldHidden="1">
    <formula>'YO03'!$A$9:$K$115</formula>
    <oldFormula>'YO03'!$A$9:$K$115</oldFormula>
  </rdn>
  <rdn rId="0" localSheetId="4" customView="1" name="Z_62DD1CA0_C4DB_4681_AB87_8E5B064DADBB_.wvu.PrintArea" hidden="1" oldHidden="1">
    <formula>'YO05'!$A$1:$I$86</formula>
    <oldFormula>'YO05'!$A$1:$I$86</oldFormula>
  </rdn>
  <rdn rId="0" localSheetId="4" customView="1" name="Z_62DD1CA0_C4DB_4681_AB87_8E5B064DADBB_.wvu.Cols" hidden="1" oldHidden="1">
    <formula>'YO05'!$A:$B</formula>
    <oldFormula>'YO05'!$A:$B</oldFormula>
  </rdn>
  <rdn rId="0" localSheetId="5" customView="1" name="Z_62DD1CA0_C4DB_4681_AB87_8E5B064DADBB_.wvu.PrintArea" hidden="1" oldHidden="1">
    <formula>'YO06'!$A$1:$H$88</formula>
    <oldFormula>'YO06'!$A$1:$H$83</oldFormula>
  </rdn>
  <rdn rId="0" localSheetId="5" customView="1" name="Z_62DD1CA0_C4DB_4681_AB87_8E5B064DADBB_.wvu.Cols" hidden="1" oldHidden="1">
    <formula>'YO06'!$A:$A</formula>
    <oldFormula>'YO06'!$A:$A</oldFormula>
  </rdn>
  <rdn rId="0" localSheetId="6" customView="1" name="Z_62DD1CA0_C4DB_4681_AB87_8E5B064DADBB_.wvu.PrintArea" hidden="1" oldHidden="1">
    <formula>'YO07'!$A$1:$I$88</formula>
    <oldFormula>'YO07'!$A$1:$I$88</oldFormula>
  </rdn>
  <rdn rId="0" localSheetId="6" customView="1" name="Z_62DD1CA0_C4DB_4681_AB87_8E5B064DADBB_.wvu.Cols" hidden="1" oldHidden="1">
    <formula>'YO07'!$A:$B</formula>
    <oldFormula>'YO07'!$A:$B</oldFormula>
  </rdn>
  <rdn rId="0" localSheetId="7" customView="1" name="Z_62DD1CA0_C4DB_4681_AB87_8E5B064DADBB_.wvu.PrintArea" hidden="1" oldHidden="1">
    <formula>'YO08'!$A$1:$I$90</formula>
    <oldFormula>'YO08'!$A$1:$I$90</oldFormula>
  </rdn>
  <rdn rId="0" localSheetId="7" customView="1" name="Z_62DD1CA0_C4DB_4681_AB87_8E5B064DADBB_.wvu.Cols" hidden="1" oldHidden="1">
    <formula>'YO08'!$A:$B</formula>
    <oldFormula>'YO08'!$A:$B</oldFormula>
  </rdn>
  <rdn rId="0" localSheetId="8" customView="1" name="Z_62DD1CA0_C4DB_4681_AB87_8E5B064DADBB_.wvu.PrintArea" hidden="1" oldHidden="1">
    <formula>'YO09'!$A$1:$I$97</formula>
    <oldFormula>'YO09'!$A$1:$I$97</oldFormula>
  </rdn>
  <rdn rId="0" localSheetId="8" customView="1" name="Z_62DD1CA0_C4DB_4681_AB87_8E5B064DADBB_.wvu.Cols" hidden="1" oldHidden="1">
    <formula>'YO09'!$A:$B</formula>
    <oldFormula>'YO09'!$A:$B</oldFormula>
  </rdn>
  <rdn rId="0" localSheetId="9" customView="1" name="Z_62DD1CA0_C4DB_4681_AB87_8E5B064DADBB_.wvu.PrintArea" hidden="1" oldHidden="1">
    <formula>'YO10'!$A$1:$I$176</formula>
    <oldFormula>'YO10'!$A$1:$I$176</oldFormula>
  </rdn>
  <rdn rId="0" localSheetId="9" customView="1" name="Z_62DD1CA0_C4DB_4681_AB87_8E5B064DADBB_.wvu.Cols" hidden="1" oldHidden="1">
    <formula>'YO10'!$A:$B</formula>
    <oldFormula>'YO10'!$A:$B</oldFormula>
  </rdn>
  <rdn rId="0" localSheetId="10" customView="1" name="Z_62DD1CA0_C4DB_4681_AB87_8E5B064DADBB_.wvu.PrintArea" hidden="1" oldHidden="1">
    <formula>'YO12'!$A$1:$I$97</formula>
    <oldFormula>'YO12'!$A$1:$I$97</oldFormula>
  </rdn>
  <rdn rId="0" localSheetId="10" customView="1" name="Z_62DD1CA0_C4DB_4681_AB87_8E5B064DADBB_.wvu.Cols" hidden="1" oldHidden="1">
    <formula>'YO12'!$A:$B</formula>
    <oldFormula>'YO12'!$A:$B</oldFormula>
  </rdn>
  <rdn rId="0" localSheetId="11" customView="1" name="Z_62DD1CA0_C4DB_4681_AB87_8E5B064DADBB_.wvu.PrintArea" hidden="1" oldHidden="1">
    <formula>'YO13'!$A$1:$I$86</formula>
    <oldFormula>'YO13'!$A$1:$I$86</oldFormula>
  </rdn>
  <rdn rId="0" localSheetId="11" customView="1" name="Z_62DD1CA0_C4DB_4681_AB87_8E5B064DADBB_.wvu.Cols" hidden="1" oldHidden="1">
    <formula>'YO13'!$A:$B</formula>
    <oldFormula>'YO13'!$A:$B</oldFormula>
  </rdn>
  <rdn rId="0" localSheetId="12" customView="1" name="Z_62DD1CA0_C4DB_4681_AB87_8E5B064DADBB_.wvu.PrintArea" hidden="1" oldHidden="1">
    <formula>'YO15'!$A$1:$I$89</formula>
    <oldFormula>'YO15'!$A$1:$I$89</oldFormula>
  </rdn>
  <rdn rId="0" localSheetId="12" customView="1" name="Z_62DD1CA0_C4DB_4681_AB87_8E5B064DADBB_.wvu.Cols" hidden="1" oldHidden="1">
    <formula>'YO15'!$A:$B</formula>
    <oldFormula>'YO15'!$A:$B</oldFormula>
  </rdn>
  <rcv guid="{62DD1CA0-C4DB-4681-AB87-8E5B064DADBB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0" cell="C7" guid="{00000000-0000-0000-0000-000000000000}" action="delete" author="summer trainee"/>
  <rcmt sheetId="12" cell="C3" guid="{00000000-0000-0000-0000-000000000000}" action="delete" author="Pooja Dilip Thakkar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8" cell="C7" guid="{00000000-0000-0000-0000-000000000000}" action="delete" author="summer trainee"/>
  <rcmt sheetId="7" cell="C7" guid="{00000000-0000-0000-0000-000000000000}" action="delete" author="summer trainee"/>
  <rcmt sheetId="6" cell="C7" guid="{00000000-0000-0000-0000-000000000000}" action="delete" author="summer trainee"/>
  <rcmt sheetId="5" cell="B7" guid="{00000000-0000-0000-0000-000000000000}" action="delete" author="summer trainee"/>
  <rcmt sheetId="4" cell="C7" guid="{00000000-0000-0000-0000-000000000000}" action="delete" author="summer trainee"/>
  <rcmt sheetId="3" cell="C7" guid="{00000000-0000-0000-0000-000000000000}" action="delete" author="summer trainee"/>
  <rcmt sheetId="2" cell="C7" guid="{00000000-0000-0000-0000-000000000000}" action="delete" author="summer trainee"/>
  <rcmt sheetId="2" cell="C8" guid="{00000000-0000-0000-0000-000000000000}" action="delete" author="Pooja Dilip Thakkar"/>
  <rcmt sheetId="1" cell="C7" guid="{00000000-0000-0000-0000-000000000000}" action="delete" author="summer trainee"/>
  <rcmt sheetId="1" cell="C3" guid="{00000000-0000-0000-0000-000000000000}" action="delete" author="Pooja Dilip Thakkar"/>
  <rcmt sheetId="11" cell="C7" guid="{00000000-0000-0000-0000-000000000000}" action="delete" author="summer trainee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9" cell="D81" guid="{00000000-0000-0000-0000-000000000000}" action="delete" author="Pooja Dilip Thakkar"/>
  <rcv guid="{62DD1CA0-C4DB-4681-AB87-8E5B064DADBB}" action="delete"/>
  <rdn rId="0" localSheetId="1" customView="1" name="Z_62DD1CA0_C4DB_4681_AB87_8E5B064DADBB_.wvu.PrintArea" hidden="1" oldHidden="1">
    <formula>'YO01'!$C$1:$I$100</formula>
    <oldFormula>'YO01'!$C$1:$I$100</oldFormula>
  </rdn>
  <rdn rId="0" localSheetId="1" customView="1" name="Z_62DD1CA0_C4DB_4681_AB87_8E5B064DADBB_.wvu.Cols" hidden="1" oldHidden="1">
    <formula>'YO01'!$A:$B</formula>
    <oldFormula>'YO01'!$A:$B</oldFormula>
  </rdn>
  <rdn rId="0" localSheetId="2" customView="1" name="Z_62DD1CA0_C4DB_4681_AB87_8E5B064DADBB_.wvu.PrintArea" hidden="1" oldHidden="1">
    <formula>'YO02'!$C$1:$I$150</formula>
    <oldFormula>'YO02'!$C$1:$I$150</oldFormula>
  </rdn>
  <rdn rId="0" localSheetId="2" customView="1" name="Z_62DD1CA0_C4DB_4681_AB87_8E5B064DADBB_.wvu.Cols" hidden="1" oldHidden="1">
    <formula>'YO02'!$A:$B</formula>
    <oldFormula>'YO02'!$A:$B</oldFormula>
  </rdn>
  <rdn rId="0" localSheetId="2" customView="1" name="Z_62DD1CA0_C4DB_4681_AB87_8E5B064DADBB_.wvu.FilterData" hidden="1" oldHidden="1">
    <formula>'YO02'!$A$9:$J$9</formula>
    <oldFormula>'YO02'!$A$9:$J$9</oldFormula>
  </rdn>
  <rdn rId="0" localSheetId="3" customView="1" name="Z_62DD1CA0_C4DB_4681_AB87_8E5B064DADBB_.wvu.PrintArea" hidden="1" oldHidden="1">
    <formula>'YO03'!$C$1:$I$157</formula>
    <oldFormula>'YO03'!$C$1:$I$157</oldFormula>
  </rdn>
  <rdn rId="0" localSheetId="3" customView="1" name="Z_62DD1CA0_C4DB_4681_AB87_8E5B064DADBB_.wvu.Cols" hidden="1" oldHidden="1">
    <formula>'YO03'!$A:$B</formula>
    <oldFormula>'YO03'!$A:$B</oldFormula>
  </rdn>
  <rdn rId="0" localSheetId="3" customView="1" name="Z_62DD1CA0_C4DB_4681_AB87_8E5B064DADBB_.wvu.FilterData" hidden="1" oldHidden="1">
    <formula>'YO03'!$A$9:$K$115</formula>
    <oldFormula>'YO03'!$A$9:$K$115</oldFormula>
  </rdn>
  <rdn rId="0" localSheetId="4" customView="1" name="Z_62DD1CA0_C4DB_4681_AB87_8E5B064DADBB_.wvu.PrintArea" hidden="1" oldHidden="1">
    <formula>'YO05'!$A$1:$I$86</formula>
    <oldFormula>'YO05'!$A$1:$I$86</oldFormula>
  </rdn>
  <rdn rId="0" localSheetId="4" customView="1" name="Z_62DD1CA0_C4DB_4681_AB87_8E5B064DADBB_.wvu.Cols" hidden="1" oldHidden="1">
    <formula>'YO05'!$A:$B</formula>
    <oldFormula>'YO05'!$A:$B</oldFormula>
  </rdn>
  <rdn rId="0" localSheetId="5" customView="1" name="Z_62DD1CA0_C4DB_4681_AB87_8E5B064DADBB_.wvu.PrintArea" hidden="1" oldHidden="1">
    <formula>'YO06'!$A$1:$H$88</formula>
    <oldFormula>'YO06'!$A$1:$H$88</oldFormula>
  </rdn>
  <rdn rId="0" localSheetId="5" customView="1" name="Z_62DD1CA0_C4DB_4681_AB87_8E5B064DADBB_.wvu.Cols" hidden="1" oldHidden="1">
    <formula>'YO06'!$A:$A</formula>
    <oldFormula>'YO06'!$A:$A</oldFormula>
  </rdn>
  <rdn rId="0" localSheetId="6" customView="1" name="Z_62DD1CA0_C4DB_4681_AB87_8E5B064DADBB_.wvu.PrintArea" hidden="1" oldHidden="1">
    <formula>'YO07'!$A$1:$I$88</formula>
    <oldFormula>'YO07'!$A$1:$I$88</oldFormula>
  </rdn>
  <rdn rId="0" localSheetId="6" customView="1" name="Z_62DD1CA0_C4DB_4681_AB87_8E5B064DADBB_.wvu.Cols" hidden="1" oldHidden="1">
    <formula>'YO07'!$A:$B</formula>
    <oldFormula>'YO07'!$A:$B</oldFormula>
  </rdn>
  <rdn rId="0" localSheetId="7" customView="1" name="Z_62DD1CA0_C4DB_4681_AB87_8E5B064DADBB_.wvu.PrintArea" hidden="1" oldHidden="1">
    <formula>'YO08'!$A$1:$I$90</formula>
    <oldFormula>'YO08'!$A$1:$I$90</oldFormula>
  </rdn>
  <rdn rId="0" localSheetId="7" customView="1" name="Z_62DD1CA0_C4DB_4681_AB87_8E5B064DADBB_.wvu.Cols" hidden="1" oldHidden="1">
    <formula>'YO08'!$A:$B</formula>
    <oldFormula>'YO08'!$A:$B</oldFormula>
  </rdn>
  <rdn rId="0" localSheetId="8" customView="1" name="Z_62DD1CA0_C4DB_4681_AB87_8E5B064DADBB_.wvu.PrintArea" hidden="1" oldHidden="1">
    <formula>'YO09'!$A$1:$I$97</formula>
    <oldFormula>'YO09'!$A$1:$I$97</oldFormula>
  </rdn>
  <rdn rId="0" localSheetId="8" customView="1" name="Z_62DD1CA0_C4DB_4681_AB87_8E5B064DADBB_.wvu.Cols" hidden="1" oldHidden="1">
    <formula>'YO09'!$A:$B</formula>
    <oldFormula>'YO09'!$A:$B</oldFormula>
  </rdn>
  <rdn rId="0" localSheetId="9" customView="1" name="Z_62DD1CA0_C4DB_4681_AB87_8E5B064DADBB_.wvu.PrintArea" hidden="1" oldHidden="1">
    <formula>'YO10'!$A$1:$I$176</formula>
    <oldFormula>'YO10'!$A$1:$I$176</oldFormula>
  </rdn>
  <rdn rId="0" localSheetId="9" customView="1" name="Z_62DD1CA0_C4DB_4681_AB87_8E5B064DADBB_.wvu.Cols" hidden="1" oldHidden="1">
    <formula>'YO10'!$A:$B</formula>
    <oldFormula>'YO10'!$A:$B</oldFormula>
  </rdn>
  <rdn rId="0" localSheetId="10" customView="1" name="Z_62DD1CA0_C4DB_4681_AB87_8E5B064DADBB_.wvu.PrintArea" hidden="1" oldHidden="1">
    <formula>'YO12'!$A$1:$I$97</formula>
    <oldFormula>'YO12'!$A$1:$I$97</oldFormula>
  </rdn>
  <rdn rId="0" localSheetId="10" customView="1" name="Z_62DD1CA0_C4DB_4681_AB87_8E5B064DADBB_.wvu.Cols" hidden="1" oldHidden="1">
    <formula>'YO12'!$A:$B</formula>
    <oldFormula>'YO12'!$A:$B</oldFormula>
  </rdn>
  <rdn rId="0" localSheetId="11" customView="1" name="Z_62DD1CA0_C4DB_4681_AB87_8E5B064DADBB_.wvu.PrintArea" hidden="1" oldHidden="1">
    <formula>'YO13'!$A$1:$I$86</formula>
    <oldFormula>'YO13'!$A$1:$I$86</oldFormula>
  </rdn>
  <rdn rId="0" localSheetId="11" customView="1" name="Z_62DD1CA0_C4DB_4681_AB87_8E5B064DADBB_.wvu.Cols" hidden="1" oldHidden="1">
    <formula>'YO13'!$A:$B</formula>
    <oldFormula>'YO13'!$A:$B</oldFormula>
  </rdn>
  <rdn rId="0" localSheetId="12" customView="1" name="Z_62DD1CA0_C4DB_4681_AB87_8E5B064DADBB_.wvu.PrintArea" hidden="1" oldHidden="1">
    <formula>'YO15'!$A$1:$I$89</formula>
    <oldFormula>'YO15'!$A$1:$I$89</oldFormula>
  </rdn>
  <rdn rId="0" localSheetId="12" customView="1" name="Z_62DD1CA0_C4DB_4681_AB87_8E5B064DADBB_.wvu.Cols" hidden="1" oldHidden="1">
    <formula>'YO15'!$A:$B</formula>
    <oldFormula>'YO15'!$A:$B</oldFormula>
  </rdn>
  <rcv guid="{62DD1CA0-C4DB-4681-AB87-8E5B064DADBB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oc r="C7" t="inlineStr">
      <is>
        <t>Motilal Oswal M50 ETF (MOFM50)**</t>
      </is>
    </oc>
    <nc r="C7" t="inlineStr">
      <is>
        <t>Motilal Oswal M50 ETF (MOFM50)</t>
      </is>
    </nc>
  </rcc>
  <rcc rId="90" sId="1">
    <oc r="C8" t="inlineStr">
      <is>
        <r>
          <t>(An open ended scheme replicating/</t>
        </r>
        <r>
          <rPr>
            <b/>
            <sz val="11"/>
            <color rgb="FFFF0000"/>
            <rFont val="Franklin Gothic Book"/>
            <family val="2"/>
          </rPr>
          <t>tracking</t>
        </r>
        <r>
          <rPr>
            <b/>
            <sz val="11"/>
            <color theme="0"/>
            <rFont val="Franklin Gothic Book"/>
            <family val="2"/>
          </rPr>
          <t xml:space="preserve"> Nifty 50 Index***)</t>
        </r>
      </is>
    </oc>
    <nc r="C8" t="inlineStr">
      <is>
        <r>
          <t>(An open ended scheme replicating/</t>
        </r>
        <r>
          <rPr>
            <b/>
            <sz val="11"/>
            <color rgb="FFFF0000"/>
            <rFont val="Franklin Gothic Book"/>
            <family val="2"/>
          </rPr>
          <t>tracking</t>
        </r>
        <r>
          <rPr>
            <b/>
            <sz val="11"/>
            <color theme="0"/>
            <rFont val="Franklin Gothic Book"/>
            <family val="2"/>
          </rPr>
          <t xml:space="preserve"> Nifty 50 Index)</t>
        </r>
      </is>
    </nc>
  </rcc>
  <rrc rId="91" sId="1" ref="A92:XFD92" action="deleteRow">
    <undo index="0" exp="area" ref3D="1" dr="$A$1:$B$1048576" dn="Z_9E351BF9_46AA_4E17_BD7F_BD39A5EBD962_.wvu.Cols" sId="1"/>
    <undo index="0" exp="area" ref3D="1" dr="$A$1:$B$1048576" dn="Z_62DD1CA0_C4DB_4681_AB87_8E5B064DADBB_.wvu.Cols" sId="1"/>
    <rfmt sheetId="1" xfDxf="1" sqref="A92:XFD92" start="0" length="0">
      <dxf>
        <font>
          <name val="Palatino Linotype"/>
          <scheme val="none"/>
        </font>
      </dxf>
    </rfmt>
    <rfmt sheetId="1" sqref="C9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" dxf="1">
      <nc r="D92" t="inlineStr">
        <is>
          <t>**Name of the scheme changed from Motilal Oswal MOSt Shares M50 ETF to Motilal Oswal M50 ETF since 16th March 2018.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1" sqref="E92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1" sqref="F92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1" sqref="G92" start="0" length="0">
      <dxf>
        <font>
          <b/>
          <name val="Franklin Gothic Book"/>
          <scheme val="none"/>
        </font>
      </dxf>
    </rfmt>
    <rfmt sheetId="1" sqref="H92" start="0" length="0">
      <dxf>
        <font>
          <b/>
          <name val="Franklin Gothic Book"/>
          <scheme val="none"/>
        </font>
        <numFmt numFmtId="3" formatCode="#,##0"/>
      </dxf>
    </rfmt>
    <rfmt sheetId="1" s="1" sqref="I9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92" sId="1" ref="A92:XFD92" action="deleteRow">
    <undo index="0" exp="area" ref3D="1" dr="$A$1:$B$1048576" dn="Z_9E351BF9_46AA_4E17_BD7F_BD39A5EBD962_.wvu.Cols" sId="1"/>
    <undo index="0" exp="area" ref3D="1" dr="$A$1:$B$1048576" dn="Z_62DD1CA0_C4DB_4681_AB87_8E5B064DADBB_.wvu.Cols" sId="1"/>
    <rfmt sheetId="1" xfDxf="1" sqref="A92:XFD92" start="0" length="0">
      <dxf>
        <font>
          <name val="Palatino Linotype"/>
          <scheme val="none"/>
        </font>
      </dxf>
    </rfmt>
    <rfmt sheetId="1" sqref="C9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" dxf="1">
      <nc r="D92" t="inlineStr">
        <is>
          <t>***Nature of the scheme changed from An open ended exchange traded fund to An open ended scheme replicating Nifty 50 Index.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1" sqref="E92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1" sqref="F92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1" sqref="G92" start="0" length="0">
      <dxf>
        <font>
          <b/>
          <name val="Franklin Gothic Book"/>
          <scheme val="none"/>
        </font>
      </dxf>
    </rfmt>
    <rfmt sheetId="1" sqref="H92" start="0" length="0">
      <dxf>
        <font>
          <b/>
          <name val="Franklin Gothic Book"/>
          <scheme val="none"/>
        </font>
        <numFmt numFmtId="3" formatCode="#,##0"/>
      </dxf>
    </rfmt>
    <rfmt sheetId="1" s="1" sqref="I9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93" sId="1" ref="A100:XFD100" action="insertRow">
    <undo index="0" exp="area" ref3D="1" dr="$A$1:$B$1048576" dn="Z_9E351BF9_46AA_4E17_BD7F_BD39A5EBD962_.wvu.Cols" sId="1"/>
    <undo index="0" exp="area" ref3D="1" dr="$A$1:$B$1048576" dn="Z_62DD1CA0_C4DB_4681_AB87_8E5B064DADBB_.wvu.Cols" sId="1"/>
  </rrc>
  <rrc rId="94" sId="1" ref="A100:XFD100" action="insertRow">
    <undo index="0" exp="area" ref3D="1" dr="$A$1:$B$1048576" dn="Z_9E351BF9_46AA_4E17_BD7F_BD39A5EBD962_.wvu.Cols" sId="1"/>
    <undo index="0" exp="area" ref3D="1" dr="$A$1:$B$1048576" dn="Z_62DD1CA0_C4DB_4681_AB87_8E5B064DADBB_.wvu.Cols" sId="1"/>
  </rrc>
  <rrc rId="95" sId="1" ref="A100:XFD100" action="insertRow">
    <undo index="0" exp="area" ref3D="1" dr="$A$1:$B$1048576" dn="Z_9E351BF9_46AA_4E17_BD7F_BD39A5EBD962_.wvu.Cols" sId="1"/>
    <undo index="0" exp="area" ref3D="1" dr="$A$1:$B$1048576" dn="Z_62DD1CA0_C4DB_4681_AB87_8E5B064DADBB_.wvu.Cols" sId="1"/>
  </rrc>
  <rm rId="96" sheetId="1" source="D103:G103" destination="D100:G100" sourceSheetId="1">
    <rfmt sheetId="1" s="1" sqref="D100" start="0" length="0">
      <dxf>
        <font>
          <sz val="10"/>
          <color auto="1"/>
          <name val="Franklin Gothic Book"/>
          <scheme val="none"/>
        </font>
      </dxf>
    </rfmt>
    <rfmt sheetId="1" s="1" sqref="E100" start="0" length="0">
      <dxf>
        <font>
          <sz val="10"/>
          <color auto="1"/>
          <name val="Franklin Gothic Book"/>
          <scheme val="none"/>
        </font>
      </dxf>
    </rfmt>
    <rfmt sheetId="1" sqref="F100" start="0" length="0">
      <dxf>
        <font>
          <b/>
          <sz val="10"/>
          <color auto="1"/>
          <name val="Franklin Gothic Book"/>
          <scheme val="none"/>
        </font>
      </dxf>
    </rfmt>
    <rfmt sheetId="1" s="1" sqref="G100" start="0" length="0">
      <dxf>
        <font>
          <sz val="10"/>
          <color auto="1"/>
          <name val="Franklin Gothic Book"/>
          <scheme val="none"/>
        </font>
        <numFmt numFmtId="165" formatCode="_(* #,##0.0000_);_(* \(#,##0.0000\);_(* &quot;-&quot;??_);_(@_)"/>
        <alignment horizontal="right" readingOrder="0"/>
      </dxf>
    </rfmt>
  </rm>
  <rcc rId="97" sId="1" odxf="1" s="1" dxf="1">
    <nc r="D101" t="inlineStr">
      <is>
        <t>## As September 30, 2018 was a non - business day for this Scheme, the NAV’s at the beginning of the period are as of September 28,2018.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/>
  </rcc>
  <rcc rId="98" sId="1" odxf="1" s="1" dxf="1">
    <nc r="D102" t="inlineStr">
      <is>
        <t>### As March 31, 2019 was a non - business day for this Scheme, the NAV’s at the end of the period are as of March 29,2019.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/>
  </rcc>
  <rrc rId="99" sId="1" ref="A103:XFD103" action="deleteRow">
    <undo index="0" exp="area" ref3D="1" dr="$C$1:$I$103" dn="Z_9E351BF9_46AA_4E17_BD7F_BD39A5EBD962_.wvu.PrintArea" sId="1"/>
    <undo index="0" exp="area" ref3D="1" dr="$C$1:$I$103" dn="Z_62DD1CA0_C4DB_4681_AB87_8E5B064DADBB_.wvu.PrintArea" sId="1"/>
    <undo index="0" exp="area" ref3D="1" dr="$A$1:$B$1048576" dn="Z_9E351BF9_46AA_4E17_BD7F_BD39A5EBD962_.wvu.Cols" sId="1"/>
    <undo index="0" exp="area" ref3D="1" dr="$A$1:$B$1048576" dn="Z_62DD1CA0_C4DB_4681_AB87_8E5B064DADBB_.wvu.Cols" sId="1"/>
    <undo index="0" exp="area" ref3D="1" dr="$C$1:$I$103" dn="Print_Area" sId="1"/>
    <rfmt sheetId="1" xfDxf="1" sqref="A103:XFD103" start="0" length="0">
      <dxf>
        <font>
          <name val="Palatino Linotype"/>
          <scheme val="none"/>
        </font>
      </dxf>
    </rfmt>
    <rfmt sheetId="1" sqref="C103" start="0" length="0">
      <dxf>
        <font>
          <name val="Franklin Gothic Book"/>
          <scheme val="none"/>
        </font>
        <border outline="0">
          <left style="medium">
            <color indexed="64"/>
          </left>
          <bottom style="medium">
            <color indexed="64"/>
          </bottom>
        </border>
      </dxf>
    </rfmt>
    <rfmt sheetId="1" sqref="H103" start="0" length="0">
      <dxf>
        <font>
          <name val="Franklin Gothic Book"/>
          <scheme val="none"/>
        </font>
        <border outline="0">
          <bottom style="medium">
            <color indexed="64"/>
          </bottom>
        </border>
      </dxf>
    </rfmt>
    <rfmt sheetId="1" s="1" sqref="I10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  <bottom style="medium">
            <color indexed="64"/>
          </bottom>
        </border>
      </dxf>
    </rfmt>
  </rrc>
  <rrc rId="100" sId="1" ref="A90:XFD90" action="deleteRow">
    <undo index="0" exp="area" ref3D="1" dr="$A$1:$B$1048576" dn="Z_9E351BF9_46AA_4E17_BD7F_BD39A5EBD962_.wvu.Cols" sId="1"/>
    <undo index="0" exp="area" ref3D="1" dr="$A$1:$B$1048576" dn="Z_62DD1CA0_C4DB_4681_AB87_8E5B064DADBB_.wvu.Cols" sId="1"/>
    <rfmt sheetId="1" xfDxf="1" sqref="A90:XFD90" start="0" length="0">
      <dxf>
        <font>
          <name val="Palatino Linotype"/>
          <scheme val="none"/>
        </font>
      </dxf>
    </rfmt>
    <rfmt sheetId="1" sqref="C9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" dxf="1">
      <nc r="D90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</ndxf>
    </rcc>
    <rfmt sheetId="1" sqref="E90" start="0" length="0">
      <dxf>
        <font>
          <name val="Franklin Gothic Book"/>
          <scheme val="none"/>
        </font>
      </dxf>
    </rfmt>
    <rfmt sheetId="1" sqref="F90" start="0" length="0">
      <dxf>
        <font>
          <b/>
          <name val="Franklin Gothic Book"/>
          <scheme val="none"/>
        </font>
      </dxf>
    </rfmt>
    <rfmt sheetId="1" sqref="G90" start="0" length="0">
      <dxf>
        <font>
          <b/>
          <name val="Franklin Gothic Book"/>
          <scheme val="none"/>
        </font>
      </dxf>
    </rfmt>
    <rfmt sheetId="1" sqref="H90" start="0" length="0">
      <dxf>
        <font>
          <b/>
          <name val="Franklin Gothic Book"/>
          <scheme val="none"/>
        </font>
        <numFmt numFmtId="3" formatCode="#,##0"/>
      </dxf>
    </rfmt>
    <rfmt sheetId="1" s="1" sqref="I9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01" sId="1" ref="A90:XFD90" action="deleteRow">
    <undo index="0" exp="area" ref3D="1" dr="$A$1:$B$1048576" dn="Z_9E351BF9_46AA_4E17_BD7F_BD39A5EBD962_.wvu.Cols" sId="1"/>
    <undo index="0" exp="area" ref3D="1" dr="$A$1:$B$1048576" dn="Z_62DD1CA0_C4DB_4681_AB87_8E5B064DADBB_.wvu.Cols" sId="1"/>
    <rfmt sheetId="1" xfDxf="1" sqref="A90:XFD90" start="0" length="0">
      <dxf>
        <font>
          <name val="Palatino Linotype"/>
          <scheme val="none"/>
        </font>
      </dxf>
    </rfmt>
    <rfmt sheetId="1" sqref="C9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" dxf="1">
      <nc r="D90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</ndxf>
    </rcc>
    <rfmt sheetId="1" sqref="E90" start="0" length="0">
      <dxf>
        <font>
          <name val="Franklin Gothic Book"/>
          <scheme val="none"/>
        </font>
      </dxf>
    </rfmt>
    <rfmt sheetId="1" sqref="F90" start="0" length="0">
      <dxf>
        <font>
          <b/>
          <name val="Franklin Gothic Book"/>
          <scheme val="none"/>
        </font>
      </dxf>
    </rfmt>
    <rfmt sheetId="1" sqref="G90" start="0" length="0">
      <dxf>
        <font>
          <b/>
          <name val="Franklin Gothic Book"/>
          <scheme val="none"/>
        </font>
      </dxf>
    </rfmt>
    <rfmt sheetId="1" sqref="H90" start="0" length="0">
      <dxf>
        <font>
          <b/>
          <name val="Franklin Gothic Book"/>
          <scheme val="none"/>
        </font>
        <numFmt numFmtId="3" formatCode="#,##0"/>
      </dxf>
    </rfmt>
    <rfmt sheetId="1" s="1" sqref="I9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02" sId="2">
    <oc r="C7" t="inlineStr">
      <is>
        <t>Motilal Oswal Midcap 100 ETF (MOFM100)**</t>
      </is>
    </oc>
    <nc r="C7" t="inlineStr">
      <is>
        <t>Motilal Oswal Midcap 100 ETF (MOFM100)</t>
      </is>
    </nc>
  </rcc>
  <rcc rId="103" sId="2">
    <oc r="C8" t="inlineStr">
      <is>
        <r>
          <t xml:space="preserve">(An open ended scheme replicating / </t>
        </r>
        <r>
          <rPr>
            <b/>
            <sz val="10"/>
            <color rgb="FFFF0000"/>
            <rFont val="Franklin Gothic Book"/>
            <family val="2"/>
          </rPr>
          <t xml:space="preserve">tracking </t>
        </r>
        <r>
          <rPr>
            <b/>
            <sz val="10"/>
            <color theme="0"/>
            <rFont val="Franklin Gothic Book"/>
            <family val="2"/>
          </rPr>
          <t xml:space="preserve">Nifty </t>
        </r>
        <r>
          <rPr>
            <b/>
            <sz val="10"/>
            <color rgb="FFFF0000"/>
            <rFont val="Franklin Gothic Book"/>
            <family val="2"/>
          </rPr>
          <t>Free Float</t>
        </r>
        <r>
          <rPr>
            <b/>
            <sz val="10"/>
            <color theme="0"/>
            <rFont val="Franklin Gothic Book"/>
            <family val="2"/>
          </rPr>
          <t xml:space="preserve"> Midcap 100 Index***)</t>
        </r>
      </is>
    </oc>
    <nc r="C8" t="inlineStr">
      <is>
        <r>
          <t xml:space="preserve">(An open ended scheme replicating / </t>
        </r>
        <r>
          <rPr>
            <b/>
            <sz val="10"/>
            <color rgb="FFFF0000"/>
            <rFont val="Franklin Gothic Book"/>
            <family val="2"/>
          </rPr>
          <t xml:space="preserve">tracking </t>
        </r>
        <r>
          <rPr>
            <b/>
            <sz val="10"/>
            <color theme="0"/>
            <rFont val="Franklin Gothic Book"/>
            <family val="2"/>
          </rPr>
          <t xml:space="preserve">Nifty </t>
        </r>
        <r>
          <rPr>
            <b/>
            <sz val="10"/>
            <color theme="0"/>
            <rFont val="Franklin Gothic Book"/>
            <family val="2"/>
          </rPr>
          <t xml:space="preserve"> Midcap 100 Index)</t>
        </r>
      </is>
    </nc>
  </rcc>
  <rrc rId="104" sId="2" ref="A142:XFD142" action="deleteRow">
    <undo index="0" exp="area" ref3D="1" dr="$A$1:$B$1048576" dn="Z_9E351BF9_46AA_4E17_BD7F_BD39A5EBD962_.wvu.Cols" sId="2"/>
    <undo index="0" exp="area" ref3D="1" dr="$A$1:$B$1048576" dn="Z_62DD1CA0_C4DB_4681_AB87_8E5B064DADBB_.wvu.Cols" sId="2"/>
    <rfmt sheetId="2" xfDxf="1" sqref="A142:XFD142" start="0" length="0">
      <dxf>
        <font>
          <name val="Palatino Linotype"/>
          <scheme val="none"/>
        </font>
      </dxf>
    </rfmt>
    <rfmt sheetId="2" sqref="B142" start="0" length="0">
      <dxf>
        <font>
          <color rgb="FFFF0000"/>
          <name val="Palatino Linotype"/>
          <scheme val="none"/>
        </font>
      </dxf>
    </rfmt>
    <rfmt sheetId="2" sqref="C14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2" dxf="1">
      <nc r="D142" t="inlineStr">
        <is>
          <t>**Name of the scheme changed from Motilal Oswal MOSt Shares Midcap 100 ETF to Motilal Oswal Midcap 100 ETF since 16th March 2018.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2" sqref="E142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2" sqref="F142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2" sqref="G142" start="0" length="0">
      <dxf>
        <font>
          <b/>
          <name val="Franklin Gothic Book"/>
          <scheme val="none"/>
        </font>
      </dxf>
    </rfmt>
    <rfmt sheetId="2" sqref="H142" start="0" length="0">
      <dxf>
        <font>
          <b/>
          <name val="Franklin Gothic Book"/>
          <scheme val="none"/>
        </font>
        <numFmt numFmtId="4" formatCode="#,##0.00"/>
      </dxf>
    </rfmt>
    <rfmt sheetId="2" s="1" sqref="I14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05" sId="2" ref="A142:XFD142" action="deleteRow">
    <undo index="0" exp="area" ref3D="1" dr="$A$1:$B$1048576" dn="Z_9E351BF9_46AA_4E17_BD7F_BD39A5EBD962_.wvu.Cols" sId="2"/>
    <undo index="0" exp="area" ref3D="1" dr="$A$1:$B$1048576" dn="Z_62DD1CA0_C4DB_4681_AB87_8E5B064DADBB_.wvu.Cols" sId="2"/>
    <rfmt sheetId="2" xfDxf="1" sqref="A142:XFD142" start="0" length="0">
      <dxf>
        <font>
          <name val="Palatino Linotype"/>
          <scheme val="none"/>
        </font>
      </dxf>
    </rfmt>
    <rfmt sheetId="2" sqref="A142" start="0" length="0">
      <dxf>
        <font>
          <color rgb="FFFF0000"/>
          <name val="Palatino Linotype"/>
          <scheme val="none"/>
        </font>
      </dxf>
    </rfmt>
    <rfmt sheetId="2" sqref="B142" start="0" length="0">
      <dxf>
        <font>
          <color rgb="FFFF0000"/>
          <name val="Palatino Linotype"/>
          <scheme val="none"/>
        </font>
      </dxf>
    </rfmt>
    <rfmt sheetId="2" sqref="C14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2" dxf="1">
      <nc r="D142" t="inlineStr">
        <is>
          <t>***Nature of the scheme changed from An open ended index exchange traded fund to An open ended scheme replicating Nifty Free Float Midcap 100 Index.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2" sqref="E142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2" sqref="F142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2" sqref="G142" start="0" length="0">
      <dxf>
        <font>
          <b/>
          <name val="Franklin Gothic Book"/>
          <scheme val="none"/>
        </font>
      </dxf>
    </rfmt>
    <rfmt sheetId="2" sqref="H142" start="0" length="0">
      <dxf>
        <font>
          <b/>
          <name val="Franklin Gothic Book"/>
          <scheme val="none"/>
        </font>
        <numFmt numFmtId="4" formatCode="#,##0.00"/>
      </dxf>
    </rfmt>
    <rfmt sheetId="2" s="1" sqref="I14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06" sId="2" ref="A150:XFD150" action="insertRow">
    <undo index="0" exp="area" ref3D="1" dr="$A$1:$B$1048576" dn="Z_9E351BF9_46AA_4E17_BD7F_BD39A5EBD962_.wvu.Cols" sId="2"/>
    <undo index="0" exp="area" ref3D="1" dr="$A$1:$B$1048576" dn="Z_62DD1CA0_C4DB_4681_AB87_8E5B064DADBB_.wvu.Cols" sId="2"/>
  </rrc>
  <rrc rId="107" sId="2" ref="A150:XFD150" action="insertRow">
    <undo index="0" exp="area" ref3D="1" dr="$A$1:$B$1048576" dn="Z_9E351BF9_46AA_4E17_BD7F_BD39A5EBD962_.wvu.Cols" sId="2"/>
    <undo index="0" exp="area" ref3D="1" dr="$A$1:$B$1048576" dn="Z_62DD1CA0_C4DB_4681_AB87_8E5B064DADBB_.wvu.Cols" sId="2"/>
  </rrc>
  <rrc rId="108" sId="2" ref="A150:XFD150" action="insertRow">
    <undo index="0" exp="area" ref3D="1" dr="$A$1:$B$1048576" dn="Z_9E351BF9_46AA_4E17_BD7F_BD39A5EBD962_.wvu.Cols" sId="2"/>
    <undo index="0" exp="area" ref3D="1" dr="$A$1:$B$1048576" dn="Z_62DD1CA0_C4DB_4681_AB87_8E5B064DADBB_.wvu.Cols" sId="2"/>
  </rrc>
  <rm rId="109" sheetId="2" source="D153:G153" destination="D150:G150" sourceSheetId="2">
    <rfmt sheetId="2" s="1" sqref="D150" start="0" length="0">
      <dxf>
        <font>
          <sz val="10"/>
          <color auto="1"/>
          <name val="Franklin Gothic Book"/>
          <scheme val="none"/>
        </font>
      </dxf>
    </rfmt>
    <rfmt sheetId="2" s="1" sqref="E150" start="0" length="0">
      <dxf>
        <font>
          <sz val="10"/>
          <color auto="1"/>
          <name val="Franklin Gothic Book"/>
          <scheme val="none"/>
        </font>
      </dxf>
    </rfmt>
    <rfmt sheetId="2" sqref="F150" start="0" length="0">
      <dxf>
        <font>
          <b/>
          <sz val="10"/>
          <color auto="1"/>
          <name val="Franklin Gothic Book"/>
          <scheme val="none"/>
        </font>
      </dxf>
    </rfmt>
    <rfmt sheetId="2" s="1" sqref="G150" start="0" length="0">
      <dxf>
        <font>
          <sz val="10"/>
          <color auto="1"/>
          <name val="Franklin Gothic Book"/>
          <scheme val="none"/>
        </font>
        <numFmt numFmtId="165" formatCode="_(* #,##0.0000_);_(* \(#,##0.0000\);_(* &quot;-&quot;??_);_(@_)"/>
        <alignment horizontal="right" readingOrder="0"/>
      </dxf>
    </rfmt>
  </rm>
  <rcc rId="110" sId="2" odxf="1" s="1" dxf="1">
    <nc r="D151" t="inlineStr">
      <is>
        <t>## As September 30, 2018 was a non - business day for this Scheme, the NAV’s at the beginning of the period are as of September 28,2018.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/>
  </rcc>
  <rcc rId="111" sId="2" odxf="1" s="1" dxf="1">
    <nc r="D152" t="inlineStr">
      <is>
        <t>### As March 31, 2019 was a non - business day for this Scheme, the NAV’s at the end of the period are as of March 29,2019.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/>
  </rcc>
  <rrc rId="112" sId="2" ref="A153:XFD153" action="deleteRow">
    <undo index="0" exp="area" ref3D="1" dr="$C$1:$I$153" dn="Z_9E351BF9_46AA_4E17_BD7F_BD39A5EBD962_.wvu.PrintArea" sId="2"/>
    <undo index="0" exp="area" ref3D="1" dr="$C$1:$I$153" dn="Z_62DD1CA0_C4DB_4681_AB87_8E5B064DADBB_.wvu.PrintArea" sId="2"/>
    <undo index="0" exp="area" ref3D="1" dr="$A$1:$B$1048576" dn="Z_9E351BF9_46AA_4E17_BD7F_BD39A5EBD962_.wvu.Cols" sId="2"/>
    <undo index="0" exp="area" ref3D="1" dr="$A$1:$B$1048576" dn="Z_62DD1CA0_C4DB_4681_AB87_8E5B064DADBB_.wvu.Cols" sId="2"/>
    <undo index="0" exp="area" ref3D="1" dr="$C$1:$I$153" dn="Print_Area" sId="2"/>
    <rfmt sheetId="2" xfDxf="1" sqref="A153:XFD153" start="0" length="0">
      <dxf>
        <font>
          <name val="Palatino Linotype"/>
          <scheme val="none"/>
        </font>
      </dxf>
    </rfmt>
    <rfmt sheetId="2" sqref="A153" start="0" length="0">
      <dxf>
        <font>
          <color rgb="FFFF0000"/>
          <name val="Palatino Linotype"/>
          <scheme val="none"/>
        </font>
      </dxf>
    </rfmt>
    <rfmt sheetId="2" sqref="B153" start="0" length="0">
      <dxf>
        <font>
          <color rgb="FFFF0000"/>
          <name val="Palatino Linotype"/>
          <scheme val="none"/>
        </font>
      </dxf>
    </rfmt>
    <rfmt sheetId="2" sqref="C153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2" sqref="H153" start="0" length="0">
      <dxf>
        <font>
          <name val="Franklin Gothic Book"/>
          <scheme val="none"/>
        </font>
      </dxf>
    </rfmt>
    <rfmt sheetId="2" s="1" sqref="I15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13" sId="3">
    <oc r="C7" t="inlineStr">
      <is>
        <t>Motilal Oswal Nasdaq 100 ETF (MOFN100)**</t>
      </is>
    </oc>
    <nc r="C7" t="inlineStr">
      <is>
        <t>Motilal Oswal Nasdaq 100 ETF (MOFN100)</t>
      </is>
    </nc>
  </rcc>
  <rcc rId="114" sId="3">
    <oc r="C8" t="inlineStr">
      <is>
        <r>
          <t xml:space="preserve">(An open ended scheme replicating/ </t>
        </r>
        <r>
          <rPr>
            <b/>
            <sz val="10"/>
            <color rgb="FFFF0000"/>
            <rFont val="Franklin Gothic Book"/>
            <family val="2"/>
          </rPr>
          <t>tracking</t>
        </r>
        <r>
          <rPr>
            <b/>
            <sz val="10"/>
            <color theme="0"/>
            <rFont val="Franklin Gothic Book"/>
            <family val="2"/>
          </rPr>
          <t xml:space="preserve"> NASDAQ-100 Index***)</t>
        </r>
      </is>
    </oc>
    <nc r="C8" t="inlineStr">
      <is>
        <r>
          <t xml:space="preserve">(An open ended scheme replicating/ </t>
        </r>
        <r>
          <rPr>
            <b/>
            <sz val="10"/>
            <color rgb="FFFF0000"/>
            <rFont val="Franklin Gothic Book"/>
            <family val="2"/>
          </rPr>
          <t>tracking</t>
        </r>
        <r>
          <rPr>
            <b/>
            <sz val="10"/>
            <color theme="0"/>
            <rFont val="Franklin Gothic Book"/>
            <family val="2"/>
          </rPr>
          <t xml:space="preserve"> NASDAQ-100 Index)</t>
        </r>
      </is>
    </nc>
  </rcc>
  <rrc rId="115" sId="3" ref="A147:XFD147" action="deleteRow">
    <undo index="0" exp="area" ref3D="1" dr="$A$1:$B$1048576" dn="Z_9E351BF9_46AA_4E17_BD7F_BD39A5EBD962_.wvu.Cols" sId="3"/>
    <undo index="0" exp="area" ref3D="1" dr="$A$1:$B$1048576" dn="Z_62DD1CA0_C4DB_4681_AB87_8E5B064DADBB_.wvu.Cols" sId="3"/>
    <rfmt sheetId="3" xfDxf="1" sqref="A147:XFD147" start="0" length="0">
      <dxf>
        <font>
          <name val="Palatino Linotype"/>
          <scheme val="none"/>
        </font>
      </dxf>
    </rfmt>
    <rfmt sheetId="3" sqref="B147" start="0" length="0">
      <dxf>
        <font>
          <color rgb="FFFF0000"/>
          <name val="Palatino Linotype"/>
          <scheme val="none"/>
        </font>
      </dxf>
    </rfmt>
    <rfmt sheetId="3" sqref="C14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3" dxf="1">
      <nc r="D147" t="inlineStr">
        <is>
          <t>**Name of the scheme changed from Motilal Oswal MOSt Shares NASDAQ 100 ETF to Motilal Oswal Nasdaq 100 ETF since 16th March 2018.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3" sqref="E147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3" sqref="F147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3" sqref="G147" start="0" length="0">
      <dxf>
        <font>
          <b/>
          <name val="Franklin Gothic Book"/>
          <scheme val="none"/>
        </font>
      </dxf>
    </rfmt>
    <rfmt sheetId="3" sqref="H147" start="0" length="0">
      <dxf>
        <font>
          <b/>
          <name val="Franklin Gothic Book"/>
          <scheme val="none"/>
        </font>
      </dxf>
    </rfmt>
    <rfmt sheetId="3" s="1" sqref="I14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16" sId="3" ref="A147:XFD147" action="deleteRow">
    <undo index="0" exp="area" ref3D="1" dr="$A$1:$B$1048576" dn="Z_9E351BF9_46AA_4E17_BD7F_BD39A5EBD962_.wvu.Cols" sId="3"/>
    <undo index="0" exp="area" ref3D="1" dr="$A$1:$B$1048576" dn="Z_62DD1CA0_C4DB_4681_AB87_8E5B064DADBB_.wvu.Cols" sId="3"/>
    <rfmt sheetId="3" xfDxf="1" sqref="A147:XFD147" start="0" length="0">
      <dxf>
        <font>
          <name val="Palatino Linotype"/>
          <scheme val="none"/>
        </font>
      </dxf>
    </rfmt>
    <rfmt sheetId="3" sqref="A147" start="0" length="0">
      <dxf>
        <font>
          <color rgb="FFFF0000"/>
          <name val="Palatino Linotype"/>
          <scheme val="none"/>
        </font>
      </dxf>
    </rfmt>
    <rfmt sheetId="3" sqref="B147" start="0" length="0">
      <dxf>
        <font>
          <color rgb="FFFF0000"/>
          <name val="Palatino Linotype"/>
          <scheme val="none"/>
        </font>
      </dxf>
    </rfmt>
    <rfmt sheetId="3" sqref="C14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3" dxf="1">
      <nc r="D147" t="inlineStr">
        <is>
          <t>***Nature of the scheme changed from An open ended index exchange traded fund to An open ended scheme replicating NASDAQ-100 Index.</t>
        </is>
      </nc>
      <ndxf>
        <font>
          <name val="Franklin Gothic Book"/>
          <scheme val="none"/>
        </font>
        <fill>
          <patternFill patternType="solid">
            <bgColor theme="7"/>
          </patternFill>
        </fill>
      </ndxf>
    </rcc>
    <rfmt sheetId="3" sqref="E147" start="0" length="0">
      <dxf>
        <font>
          <name val="Franklin Gothic Book"/>
          <scheme val="none"/>
        </font>
        <fill>
          <patternFill patternType="solid">
            <bgColor theme="7"/>
          </patternFill>
        </fill>
      </dxf>
    </rfmt>
    <rfmt sheetId="3" sqref="F147" start="0" length="0">
      <dxf>
        <font>
          <b/>
          <name val="Franklin Gothic Book"/>
          <scheme val="none"/>
        </font>
        <fill>
          <patternFill patternType="solid">
            <bgColor theme="7"/>
          </patternFill>
        </fill>
      </dxf>
    </rfmt>
    <rfmt sheetId="3" sqref="G147" start="0" length="0">
      <dxf>
        <font>
          <b/>
          <name val="Franklin Gothic Book"/>
          <scheme val="none"/>
        </font>
      </dxf>
    </rfmt>
    <rfmt sheetId="3" sqref="H147" start="0" length="0">
      <dxf>
        <font>
          <b/>
          <name val="Franklin Gothic Book"/>
          <scheme val="none"/>
        </font>
      </dxf>
    </rfmt>
    <rfmt sheetId="3" s="1" sqref="I14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17" sId="3" ref="A155:XFD155" action="insertRow">
    <undo index="0" exp="area" ref3D="1" dr="$A$1:$B$1048576" dn="Z_9E351BF9_46AA_4E17_BD7F_BD39A5EBD962_.wvu.Cols" sId="3"/>
    <undo index="0" exp="area" ref3D="1" dr="$A$1:$B$1048576" dn="Z_62DD1CA0_C4DB_4681_AB87_8E5B064DADBB_.wvu.Cols" sId="3"/>
  </rrc>
  <rrc rId="118" sId="3" ref="A155:XFD155" action="insertRow">
    <undo index="0" exp="area" ref3D="1" dr="$A$1:$B$1048576" dn="Z_9E351BF9_46AA_4E17_BD7F_BD39A5EBD962_.wvu.Cols" sId="3"/>
    <undo index="0" exp="area" ref3D="1" dr="$A$1:$B$1048576" dn="Z_62DD1CA0_C4DB_4681_AB87_8E5B064DADBB_.wvu.Cols" sId="3"/>
  </rrc>
  <rrc rId="119" sId="3" ref="A155:XFD155" action="insertRow">
    <undo index="0" exp="area" ref3D="1" dr="$A$1:$B$1048576" dn="Z_9E351BF9_46AA_4E17_BD7F_BD39A5EBD962_.wvu.Cols" sId="3"/>
    <undo index="0" exp="area" ref3D="1" dr="$A$1:$B$1048576" dn="Z_62DD1CA0_C4DB_4681_AB87_8E5B064DADBB_.wvu.Cols" sId="3"/>
  </rrc>
  <rrc rId="120" sId="3" ref="A155:XFD155" action="insertRow">
    <undo index="0" exp="area" ref3D="1" dr="$A$1:$B$1048576" dn="Z_9E351BF9_46AA_4E17_BD7F_BD39A5EBD962_.wvu.Cols" sId="3"/>
    <undo index="0" exp="area" ref3D="1" dr="$A$1:$B$1048576" dn="Z_62DD1CA0_C4DB_4681_AB87_8E5B064DADBB_.wvu.Cols" sId="3"/>
  </rrc>
  <rm rId="121" sheetId="3" source="D159:G159" destination="D155:G155" sourceSheetId="3">
    <rfmt sheetId="3" s="1" sqref="D155" start="0" length="0">
      <dxf>
        <font>
          <sz val="10"/>
          <color auto="1"/>
          <name val="Franklin Gothic Book"/>
          <scheme val="none"/>
        </font>
      </dxf>
    </rfmt>
    <rfmt sheetId="3" s="1" sqref="E155" start="0" length="0">
      <dxf>
        <font>
          <sz val="10"/>
          <color auto="1"/>
          <name val="Franklin Gothic Book"/>
          <scheme val="none"/>
        </font>
      </dxf>
    </rfmt>
    <rfmt sheetId="3" sqref="F155" start="0" length="0">
      <dxf>
        <font>
          <b/>
          <sz val="10"/>
          <color auto="1"/>
          <name val="Franklin Gothic Book"/>
          <scheme val="none"/>
        </font>
      </dxf>
    </rfmt>
    <rfmt sheetId="3" s="1" sqref="G155" start="0" length="0">
      <dxf>
        <font>
          <sz val="10"/>
          <color auto="1"/>
          <name val="Franklin Gothic Book"/>
          <scheme val="none"/>
        </font>
        <numFmt numFmtId="165" formatCode="_(* #,##0.0000_);_(* \(#,##0.0000\);_(* &quot;-&quot;??_);_(@_)"/>
        <alignment horizontal="right" readingOrder="0"/>
      </dxf>
    </rfmt>
  </rm>
  <rm rId="122" sheetId="3" source="D145:D146" destination="D156:D157" sourceSheetId="3">
    <rfmt sheetId="3" s="1" sqref="D156" start="0" length="0">
      <dxf>
        <font>
          <sz val="10"/>
          <color auto="1"/>
          <name val="Franklin Gothic Book"/>
          <scheme val="none"/>
        </font>
      </dxf>
    </rfmt>
    <rfmt sheetId="3" s="1" sqref="D157" start="0" length="0">
      <dxf>
        <font>
          <sz val="10"/>
          <color auto="1"/>
          <name val="Franklin Gothic Book"/>
          <scheme val="none"/>
        </font>
      </dxf>
    </rfmt>
  </rm>
  <rrc rId="123" sId="3" ref="A145:XFD145" action="deleteRow">
    <undo index="0" exp="area" ref3D="1" dr="$A$1:$B$1048576" dn="Z_9E351BF9_46AA_4E17_BD7F_BD39A5EBD962_.wvu.Cols" sId="3"/>
    <undo index="0" exp="area" ref3D="1" dr="$A$1:$B$1048576" dn="Z_62DD1CA0_C4DB_4681_AB87_8E5B064DADBB_.wvu.Cols" sId="3"/>
    <rfmt sheetId="3" xfDxf="1" sqref="A145:XFD145" start="0" length="0">
      <dxf>
        <font>
          <name val="Palatino Linotype"/>
          <scheme val="none"/>
        </font>
      </dxf>
    </rfmt>
    <rfmt sheetId="3" sqref="A145" start="0" length="0">
      <dxf>
        <font>
          <color rgb="FFFF0000"/>
          <name val="Palatino Linotype"/>
          <scheme val="none"/>
        </font>
      </dxf>
    </rfmt>
    <rfmt sheetId="3" sqref="B145" start="0" length="0">
      <dxf>
        <font>
          <color rgb="FFFF0000"/>
          <name val="Palatino Linotype"/>
          <scheme val="none"/>
        </font>
      </dxf>
    </rfmt>
    <rfmt sheetId="3" sqref="C14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3" sqref="E145" start="0" length="0">
      <dxf>
        <font>
          <name val="Franklin Gothic Book"/>
          <scheme val="none"/>
        </font>
      </dxf>
    </rfmt>
    <rfmt sheetId="3" sqref="F145" start="0" length="0">
      <dxf>
        <font>
          <b/>
          <name val="Franklin Gothic Book"/>
          <scheme val="none"/>
        </font>
      </dxf>
    </rfmt>
    <rfmt sheetId="3" sqref="G145" start="0" length="0">
      <dxf>
        <font>
          <b/>
          <name val="Franklin Gothic Book"/>
          <scheme val="none"/>
        </font>
      </dxf>
    </rfmt>
    <rfmt sheetId="3" sqref="H145" start="0" length="0">
      <dxf>
        <font>
          <b/>
          <name val="Franklin Gothic Book"/>
          <scheme val="none"/>
        </font>
      </dxf>
    </rfmt>
    <rfmt sheetId="3" s="1" sqref="I14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24" sId="3" ref="A145:XFD145" action="deleteRow">
    <undo index="0" exp="area" ref3D="1" dr="$A$1:$B$1048576" dn="Z_9E351BF9_46AA_4E17_BD7F_BD39A5EBD962_.wvu.Cols" sId="3"/>
    <undo index="0" exp="area" ref3D="1" dr="$A$1:$B$1048576" dn="Z_62DD1CA0_C4DB_4681_AB87_8E5B064DADBB_.wvu.Cols" sId="3"/>
    <rfmt sheetId="3" xfDxf="1" sqref="A145:XFD145" start="0" length="0">
      <dxf>
        <font>
          <name val="Palatino Linotype"/>
          <scheme val="none"/>
        </font>
      </dxf>
    </rfmt>
    <rfmt sheetId="3" sqref="A145" start="0" length="0">
      <dxf>
        <font>
          <color rgb="FFFF0000"/>
          <name val="Palatino Linotype"/>
          <scheme val="none"/>
        </font>
      </dxf>
    </rfmt>
    <rfmt sheetId="3" sqref="B145" start="0" length="0">
      <dxf>
        <font>
          <color rgb="FFFF0000"/>
          <name val="Palatino Linotype"/>
          <scheme val="none"/>
        </font>
      </dxf>
    </rfmt>
    <rfmt sheetId="3" sqref="C14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3" sqref="E145" start="0" length="0">
      <dxf>
        <font>
          <name val="Franklin Gothic Book"/>
          <scheme val="none"/>
        </font>
      </dxf>
    </rfmt>
    <rfmt sheetId="3" sqref="F145" start="0" length="0">
      <dxf>
        <font>
          <b/>
          <name val="Franklin Gothic Book"/>
          <scheme val="none"/>
        </font>
      </dxf>
    </rfmt>
    <rfmt sheetId="3" sqref="G145" start="0" length="0">
      <dxf>
        <font>
          <b/>
          <name val="Franklin Gothic Book"/>
          <scheme val="none"/>
        </font>
      </dxf>
    </rfmt>
    <rfmt sheetId="3" sqref="H145" start="0" length="0">
      <dxf>
        <font>
          <b/>
          <name val="Franklin Gothic Book"/>
          <scheme val="none"/>
        </font>
      </dxf>
    </rfmt>
    <rfmt sheetId="3" s="1" sqref="I14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25" sId="4">
    <oc r="C7" t="inlineStr">
      <is>
        <t>Motilal Oswal Focused 25 Fund (MOF25)**</t>
      </is>
    </oc>
    <nc r="C7" t="inlineStr">
      <is>
        <t>Motilal Oswal Focused 25 Fund (MOF25)</t>
      </is>
    </nc>
  </rcc>
  <rcc rId="126" sId="4">
    <oc r="C8" t="inlineStr">
      <is>
        <t>(An open ended equity scheme investing in maximum 25 stocks intending to focus on Large Cap stocks***)</t>
      </is>
    </oc>
    <nc r="C8" t="inlineStr">
      <is>
        <t>(An open ended equity scheme investing in maximum 25 stocks intending to focus on Large Cap stocks)</t>
      </is>
    </nc>
  </rcc>
  <rrc rId="127" sId="4" ref="A67:XFD67" action="deleteRow">
    <undo index="0" exp="area" ref3D="1" dr="$A$1:$B$1048576" dn="Z_9E351BF9_46AA_4E17_BD7F_BD39A5EBD962_.wvu.Cols" sId="4"/>
    <undo index="0" exp="area" ref3D="1" dr="$A$1:$B$1048576" dn="Z_62DD1CA0_C4DB_4681_AB87_8E5B064DADBB_.wvu.Cols" sId="4"/>
    <rfmt sheetId="4" xfDxf="1" sqref="A67:XFD6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B67" start="0" length="0">
      <dxf>
        <font>
          <color rgb="FFFF0000"/>
          <name val="Palatino Linotype"/>
          <scheme val="none"/>
        </font>
      </dxf>
    </rfmt>
    <rfmt sheetId="4" sqref="C6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4" dxf="1">
      <nc r="D67" t="inlineStr">
        <is>
          <t>**Name of the scheme changed from Motilal Oswal MOSt Focused 25 Fund to Motilal Oswal Focused 25 Fund since 16th March 2018.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4" sqref="E67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4" sqref="F67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4" sqref="G67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4" sqref="H67" start="0" length="0">
      <dxf>
        <font>
          <b/>
          <name val="Franklin Gothic Book"/>
          <scheme val="none"/>
        </font>
        <numFmt numFmtId="3" formatCode="#,##0"/>
        <fill>
          <patternFill>
            <bgColor theme="7"/>
          </patternFill>
        </fill>
      </dxf>
    </rfmt>
    <rfmt sheetId="4" s="1" sqref="I6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28" sId="4" ref="A67:XFD67" action="deleteRow">
    <undo index="0" exp="area" ref3D="1" dr="$A$1:$B$1048576" dn="Z_9E351BF9_46AA_4E17_BD7F_BD39A5EBD962_.wvu.Cols" sId="4"/>
    <undo index="0" exp="area" ref3D="1" dr="$A$1:$B$1048576" dn="Z_62DD1CA0_C4DB_4681_AB87_8E5B064DADBB_.wvu.Cols" sId="4"/>
    <rfmt sheetId="4" xfDxf="1" sqref="A67:XFD6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67" start="0" length="0">
      <dxf>
        <font>
          <color rgb="FFFF0000"/>
          <name val="Palatino Linotype"/>
          <scheme val="none"/>
        </font>
      </dxf>
    </rfmt>
    <rfmt sheetId="4" sqref="B67" start="0" length="0">
      <dxf>
        <font>
          <color rgb="FFFF0000"/>
          <name val="Palatino Linotype"/>
          <scheme val="none"/>
        </font>
      </dxf>
    </rfmt>
    <rfmt sheetId="4" sqref="C6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4" dxf="1">
      <nc r="D67" t="inlineStr">
        <is>
          <t>***Nature of the scheme changed from An open ended equity scheme to An open ended equity scheme investing in maximum 25 stocks intending to focus on Large Cap stocks.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4" sqref="E67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4" sqref="F67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4" sqref="G67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4" sqref="H67" start="0" length="0">
      <dxf>
        <font>
          <b/>
          <name val="Franklin Gothic Book"/>
          <scheme val="none"/>
        </font>
        <numFmt numFmtId="3" formatCode="#,##0"/>
        <fill>
          <patternFill>
            <bgColor theme="7"/>
          </patternFill>
        </fill>
      </dxf>
    </rfmt>
    <rfmt sheetId="4" s="1" sqref="I6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29" sId="4" ref="A86:XFD86" action="insertRow">
    <undo index="0" exp="area" ref3D="1" dr="$A$1:$B$1048576" dn="Z_9E351BF9_46AA_4E17_BD7F_BD39A5EBD962_.wvu.Cols" sId="4"/>
    <undo index="0" exp="area" ref3D="1" dr="$A$1:$B$1048576" dn="Z_62DD1CA0_C4DB_4681_AB87_8E5B064DADBB_.wvu.Cols" sId="4"/>
  </rrc>
  <rrc rId="130" sId="4" ref="A86:XFD86" action="insertRow">
    <undo index="0" exp="area" ref3D="1" dr="$A$1:$B$1048576" dn="Z_9E351BF9_46AA_4E17_BD7F_BD39A5EBD962_.wvu.Cols" sId="4"/>
    <undo index="0" exp="area" ref3D="1" dr="$A$1:$B$1048576" dn="Z_62DD1CA0_C4DB_4681_AB87_8E5B064DADBB_.wvu.Cols" sId="4"/>
  </rrc>
  <rrc rId="131" sId="4" ref="A86:XFD86" action="insertRow">
    <undo index="0" exp="area" ref3D="1" dr="$A$1:$B$1048576" dn="Z_9E351BF9_46AA_4E17_BD7F_BD39A5EBD962_.wvu.Cols" sId="4"/>
    <undo index="0" exp="area" ref3D="1" dr="$A$1:$B$1048576" dn="Z_62DD1CA0_C4DB_4681_AB87_8E5B064DADBB_.wvu.Cols" sId="4"/>
  </rrc>
  <rcc rId="132" sId="4">
    <nc r="D86" t="inlineStr">
      <is>
        <t>Regular Plan - Dividend Option</t>
      </is>
    </nc>
  </rcc>
  <rcc rId="133" sId="4" numFmtId="4">
    <nc r="F86">
      <v>1.8</v>
    </nc>
  </rcc>
  <rcc rId="134" sId="4" numFmtId="4">
    <nc r="G86">
      <v>1.8</v>
    </nc>
  </rcc>
  <rfmt sheetId="4" sqref="D85" start="0" length="0">
    <dxf>
      <alignment horizontal="general" readingOrder="0"/>
      <border outline="0">
        <left/>
        <top/>
        <bottom/>
      </border>
    </dxf>
  </rfmt>
  <rfmt sheetId="4" sqref="D86" start="0" length="0">
    <dxf>
      <alignment horizontal="general" readingOrder="0"/>
      <border outline="0">
        <left/>
        <top/>
        <bottom/>
      </border>
    </dxf>
  </rfmt>
  <rrc rId="135" sId="4" ref="A89:XFD89" action="deleteRow">
    <undo index="0" exp="area" ref3D="1" dr="$A$1:$I$89" dn="Z_9E351BF9_46AA_4E17_BD7F_BD39A5EBD962_.wvu.PrintArea" sId="4"/>
    <undo index="0" exp="area" ref3D="1" dr="$A$1:$I$89" dn="Z_62DD1CA0_C4DB_4681_AB87_8E5B064DADBB_.wvu.PrintArea" sId="4"/>
    <undo index="0" exp="area" ref3D="1" dr="$A$1:$B$1048576" dn="Z_9E351BF9_46AA_4E17_BD7F_BD39A5EBD962_.wvu.Cols" sId="4"/>
    <undo index="0" exp="area" ref3D="1" dr="$A$1:$B$1048576" dn="Z_62DD1CA0_C4DB_4681_AB87_8E5B064DADBB_.wvu.Cols" sId="4"/>
    <undo index="0" exp="area" ref3D="1" dr="$A$1:$I$89" dn="Print_Area" sId="4"/>
    <rfmt sheetId="4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89" start="0" length="0">
      <dxf>
        <font>
          <color rgb="FFFF0000"/>
          <name val="Palatino Linotype"/>
          <scheme val="none"/>
        </font>
      </dxf>
    </rfmt>
    <rfmt sheetId="4" sqref="B89" start="0" length="0">
      <dxf>
        <font>
          <color rgb="FFFF0000"/>
          <name val="Palatino Linotype"/>
          <scheme val="none"/>
        </font>
      </dxf>
    </rfmt>
    <rfmt sheetId="4" sqref="C89" start="0" length="0">
      <dxf>
        <font>
          <name val="Franklin Gothic Book"/>
          <scheme val="none"/>
        </font>
      </dxf>
    </rfmt>
    <rcc rId="0" sId="4" dxf="1">
      <nc r="D89" t="inlineStr">
        <is>
          <t>Regular Plan - Dividend Option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4" sqref="E89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F89">
        <v>1.8</v>
      </nc>
      <ndxf>
        <font>
          <color theme="1"/>
          <name val="Franklin Gothic Book"/>
          <scheme val="none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G89">
        <v>1.8</v>
      </nc>
      <ndxf>
        <font>
          <color theme="1"/>
          <name val="Franklin Gothic Book"/>
          <scheme val="none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H89" start="0" length="0">
      <dxf>
        <font>
          <name val="Franklin Gothic Book"/>
          <scheme val="none"/>
        </font>
      </dxf>
    </rfmt>
    <rfmt sheetId="4" s="1" sqref="I8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36" sId="4" odxf="1" s="1" dxf="1">
    <nc r="D87" t="inlineStr">
      <is>
        <t>## As September 30, 2018 was a non - business day for this Scheme, the NAV’s at the beginning of the period are as of September 28,2018.</t>
      </is>
    </nc>
    <ndxf>
      <numFmt numFmtId="35" formatCode="_(* #,##0.00_);_(* \(#,##0.00\);_(* &quot;-&quot;??_);_(@_)"/>
      <fill>
        <patternFill patternType="solid">
          <bgColor theme="0"/>
        </patternFill>
      </fill>
      <border outline="0">
        <right style="medium">
          <color indexed="64"/>
        </right>
      </border>
    </ndxf>
  </rcc>
  <rfmt sheetId="4" s="1" sqref="E85" start="0" length="0">
    <dxf>
      <numFmt numFmtId="35" formatCode="_(* #,##0.00_);_(* \(#,##0.00\);_(* &quot;-&quot;??_);_(@_)"/>
      <fill>
        <patternFill patternType="solid">
          <bgColor theme="0"/>
        </patternFill>
      </fill>
      <alignment horizontal="general" readingOrder="0"/>
      <border outline="0">
        <right style="medium">
          <color indexed="64"/>
        </right>
        <top/>
        <bottom/>
      </border>
    </dxf>
  </rfmt>
  <rfmt sheetId="4" s="1" sqref="F85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  <fill>
        <patternFill>
          <bgColor theme="0"/>
        </patternFill>
      </fill>
      <alignment horizontal="general" readingOrder="0"/>
      <border outline="0">
        <left/>
        <right style="medium">
          <color indexed="64"/>
        </right>
        <top/>
        <bottom/>
      </border>
    </dxf>
  </rfmt>
  <rfmt sheetId="4" s="1" sqref="G85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  <fill>
        <patternFill>
          <bgColor theme="0"/>
        </patternFill>
      </fill>
      <alignment horizontal="general" readingOrder="0"/>
      <border outline="0">
        <left/>
        <right style="medium">
          <color indexed="64"/>
        </right>
        <top/>
        <bottom/>
      </border>
    </dxf>
  </rfmt>
  <rcc rId="137" sId="4" odxf="1" s="1" dxf="1">
    <nc r="D88" t="inlineStr">
      <is>
        <t>### As March 31, 2019 was a non - business day for this Scheme, the NAV’s at the end of the period are as of March 29,2019.</t>
      </is>
    </nc>
    <ndxf>
      <numFmt numFmtId="35" formatCode="_(* #,##0.00_);_(* \(#,##0.00\);_(* &quot;-&quot;??_);_(@_)"/>
      <fill>
        <patternFill patternType="solid">
          <bgColor theme="0"/>
        </patternFill>
      </fill>
      <border outline="0">
        <right style="medium">
          <color indexed="64"/>
        </right>
      </border>
    </ndxf>
  </rcc>
  <rfmt sheetId="4" s="1" sqref="E86" start="0" length="0">
    <dxf>
      <numFmt numFmtId="35" formatCode="_(* #,##0.00_);_(* \(#,##0.00\);_(* &quot;-&quot;??_);_(@_)"/>
      <fill>
        <patternFill patternType="solid">
          <bgColor theme="0"/>
        </patternFill>
      </fill>
      <alignment horizontal="general" readingOrder="0"/>
      <border outline="0">
        <right style="medium">
          <color indexed="64"/>
        </right>
        <top/>
        <bottom/>
      </border>
    </dxf>
  </rfmt>
  <rfmt sheetId="4" s="1" sqref="F86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  <fill>
        <patternFill>
          <bgColor theme="0"/>
        </patternFill>
      </fill>
      <alignment horizontal="general" readingOrder="0"/>
      <border outline="0">
        <left/>
        <right style="medium">
          <color indexed="64"/>
        </right>
        <top/>
        <bottom/>
      </border>
    </dxf>
  </rfmt>
  <rfmt sheetId="4" s="1" sqref="G86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  <fill>
        <patternFill>
          <bgColor theme="0"/>
        </patternFill>
      </fill>
      <alignment horizontal="general" readingOrder="0"/>
      <border outline="0">
        <left/>
        <right style="medium">
          <color indexed="64"/>
        </right>
        <top/>
        <bottom/>
      </border>
    </dxf>
  </rfmt>
  <rrc rId="138" sId="5" ref="A43:XFD43" action="deleteRow">
    <undo index="0" exp="area" ref3D="1" dr="$A$1:$A$1048576" dn="Z_62DD1CA0_C4DB_4681_AB87_8E5B064DADBB_.wvu.Cols" sId="5"/>
    <undo index="0" exp="area" ref3D="1" dr="$A$1:$A$1048576" dn="Z_9E351BF9_46AA_4E17_BD7F_BD39A5EBD962_.wvu.Cols" sId="5"/>
    <rfmt sheetId="5" xfDxf="1" sqref="A43:XFD43" start="0" length="0">
      <dxf>
        <fill>
          <patternFill patternType="solid">
            <bgColor theme="0"/>
          </patternFill>
        </fill>
      </dxf>
    </rfmt>
    <rfmt sheetId="5" sqref="B43" start="0" length="0">
      <dxf>
        <font>
          <sz val="10"/>
          <color auto="1"/>
          <name val="Franklin Gothic Book"/>
          <scheme val="none"/>
        </font>
        <border outline="0">
          <left style="medium">
            <color indexed="64"/>
          </left>
        </border>
      </dxf>
    </rfmt>
    <rcc rId="0" sId="5" dxf="1">
      <nc r="C43" t="inlineStr">
        <is>
          <t>**Name of the scheme changed from Motilal Oswal MOSt Ultra Short Fund to Motilal Oswal Ultra Short Term Fund since 16th March 2018.</t>
        </is>
      </nc>
      <ndxf>
        <font>
          <sz val="10"/>
          <color auto="1"/>
          <name val="Franklin Gothic Book"/>
          <scheme val="none"/>
        </font>
        <fill>
          <patternFill>
            <bgColor theme="7"/>
          </patternFill>
        </fill>
      </ndxf>
    </rcc>
    <rfmt sheetId="5" sqref="D43" start="0" length="0">
      <dxf>
        <font>
          <sz val="10"/>
          <color auto="1"/>
          <name val="Franklin Gothic Book"/>
          <scheme val="none"/>
        </font>
        <fill>
          <patternFill>
            <bgColor theme="7"/>
          </patternFill>
        </fill>
      </dxf>
    </rfmt>
    <rfmt sheetId="5" sqref="E43" start="0" length="0">
      <dxf>
        <font>
          <b/>
          <sz val="10"/>
          <color auto="1"/>
          <name val="Franklin Gothic Book"/>
          <scheme val="none"/>
        </font>
        <fill>
          <patternFill>
            <bgColor theme="7"/>
          </patternFill>
        </fill>
      </dxf>
    </rfmt>
    <rfmt sheetId="5" sqref="F43" start="0" length="0">
      <dxf>
        <font>
          <b/>
          <sz val="10"/>
          <color auto="1"/>
          <name val="Franklin Gothic Book"/>
          <scheme val="none"/>
        </font>
      </dxf>
    </rfmt>
    <rfmt sheetId="5" sqref="G43" start="0" length="0">
      <dxf>
        <font>
          <b/>
          <sz val="10"/>
          <color auto="1"/>
          <name val="Franklin Gothic Book"/>
          <scheme val="none"/>
        </font>
        <numFmt numFmtId="3" formatCode="#,##0"/>
      </dxf>
    </rfmt>
    <rfmt sheetId="5" s="1" sqref="H4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39" sId="5" ref="A43:XFD43" action="deleteRow">
    <undo index="0" exp="area" ref3D="1" dr="$A$1:$A$1048576" dn="Z_62DD1CA0_C4DB_4681_AB87_8E5B064DADBB_.wvu.Cols" sId="5"/>
    <undo index="0" exp="area" ref3D="1" dr="$A$1:$A$1048576" dn="Z_9E351BF9_46AA_4E17_BD7F_BD39A5EBD962_.wvu.Cols" sId="5"/>
    <rfmt sheetId="5" xfDxf="1" sqref="A43:XFD43" start="0" length="0">
      <dxf>
        <fill>
          <patternFill patternType="solid">
            <bgColor theme="0"/>
          </patternFill>
        </fill>
      </dxf>
    </rfmt>
    <rfmt sheetId="5" sqref="B43" start="0" length="0">
      <dxf>
        <font>
          <sz val="10"/>
          <color auto="1"/>
          <name val="Franklin Gothic Book"/>
          <scheme val="none"/>
        </font>
        <border outline="0">
          <left style="medium">
            <color indexed="64"/>
          </left>
        </border>
      </dxf>
    </rfmt>
    <rcc rId="0" sId="5" dxf="1">
      <nc r="C43" t="inlineStr">
        <is>
          <t>***Nature of the scheme changed from An open ended debt scheme to An open ended ultra-short term debt scheme investing in instruments such that the Macaulay 'duration of the portfolio is between 3 months and 6 months.</t>
        </is>
      </nc>
      <ndxf>
        <font>
          <sz val="10"/>
          <color auto="1"/>
          <name val="Franklin Gothic Book"/>
          <scheme val="none"/>
        </font>
        <fill>
          <patternFill>
            <bgColor theme="7"/>
          </patternFill>
        </fill>
        <alignment horizontal="left" vertical="top" wrapText="1" readingOrder="0"/>
      </ndxf>
    </rcc>
    <rfmt sheetId="5" sqref="D43" start="0" length="0">
      <dxf>
        <font>
          <sz val="10"/>
          <color auto="1"/>
          <name val="Franklin Gothic Book"/>
          <scheme val="none"/>
        </font>
        <fill>
          <patternFill>
            <bgColor theme="7"/>
          </patternFill>
        </fill>
        <alignment horizontal="left" vertical="top" wrapText="1" readingOrder="0"/>
      </dxf>
    </rfmt>
    <rfmt sheetId="5" sqref="E43" start="0" length="0">
      <dxf>
        <font>
          <sz val="10"/>
          <color auto="1"/>
          <name val="Franklin Gothic Book"/>
          <scheme val="none"/>
        </font>
        <fill>
          <patternFill>
            <bgColor theme="7"/>
          </patternFill>
        </fill>
        <alignment horizontal="left" vertical="top" wrapText="1" readingOrder="0"/>
      </dxf>
    </rfmt>
    <rfmt sheetId="5" sqref="F43" start="0" length="0">
      <dxf>
        <font>
          <b/>
          <sz val="10"/>
          <color auto="1"/>
          <name val="Franklin Gothic Book"/>
          <scheme val="none"/>
        </font>
      </dxf>
    </rfmt>
    <rfmt sheetId="5" sqref="G43" start="0" length="0">
      <dxf>
        <font>
          <b/>
          <sz val="10"/>
          <color auto="1"/>
          <name val="Franklin Gothic Book"/>
          <scheme val="none"/>
        </font>
        <numFmt numFmtId="3" formatCode="#,##0"/>
      </dxf>
    </rfmt>
    <rfmt sheetId="5" s="1" sqref="H4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40" sId="5">
    <oc r="B7" t="inlineStr">
      <is>
        <t>Motilal Oswal Ultra Short Term Fund (MOFUSTF)**</t>
      </is>
    </oc>
    <nc r="B7" t="inlineStr">
      <is>
        <t>Motilal Oswal Ultra Short Term Fund (MOFUSTF)</t>
      </is>
    </nc>
  </rcc>
  <rcc rId="141" sId="5">
    <oc r="B8" t="inlineStr">
      <is>
        <r>
          <t>(An open ended ultra-short term debt scheme investing in instruments such that the Macaulay</t>
        </r>
        <r>
          <rPr>
            <b/>
            <sz val="10"/>
            <color rgb="FFFF0000"/>
            <rFont val="Franklin Gothic Book"/>
            <family val="2"/>
          </rPr>
          <t>#</t>
        </r>
        <r>
          <rPr>
            <b/>
            <sz val="10"/>
            <color theme="0"/>
            <rFont val="Franklin Gothic Book"/>
            <family val="2"/>
          </rPr>
          <t xml:space="preserve"> duration of the portfolio is between 3 months and 6 months***)</t>
        </r>
      </is>
    </oc>
    <nc r="B8" t="inlineStr">
      <is>
        <r>
          <t xml:space="preserve">(An open ended ultra-short term debt scheme investing in instruments such that the Macaulay </t>
        </r>
        <r>
          <rPr>
            <b/>
            <sz val="10"/>
            <color rgb="FFFF0000"/>
            <rFont val="Franklin Gothic Book"/>
            <family val="2"/>
          </rPr>
          <t>#</t>
        </r>
        <r>
          <rPr>
            <b/>
            <sz val="10"/>
            <color theme="0"/>
            <rFont val="Franklin Gothic Book"/>
            <family val="2"/>
          </rPr>
          <t xml:space="preserve"> duration of the portfolio is between 3 months and 6 months)</t>
        </r>
      </is>
    </nc>
  </rcc>
  <rcc rId="142" sId="6">
    <oc r="C7" t="inlineStr">
      <is>
        <t>Motilal Oswal Midcap 30 Fund (MOF30)**</t>
      </is>
    </oc>
    <nc r="C7" t="inlineStr">
      <is>
        <t>Motilal Oswal Midcap 30 Fund (MOF30)</t>
      </is>
    </nc>
  </rcc>
  <rcc rId="143" sId="6">
    <oc r="C8" t="inlineStr">
      <is>
        <t>(Mid Cap Fund - An open ended equity scheme predominantly investing in mid cap stocks***)</t>
      </is>
    </oc>
    <nc r="C8" t="inlineStr">
      <is>
        <t>(Mid Cap Fund - An open ended equity scheme predominantly investing in mid cap stocks)</t>
      </is>
    </nc>
  </rcc>
  <rrc rId="144" sId="6" ref="A69:XFD69" action="deleteRow">
    <undo index="0" exp="area" ref3D="1" dr="$A$1:$B$1048576" dn="Z_62DD1CA0_C4DB_4681_AB87_8E5B064DADBB_.wvu.Cols" sId="6"/>
    <undo index="0" exp="area" ref3D="1" dr="$A$1:$B$1048576" dn="Z_9E351BF9_46AA_4E17_BD7F_BD39A5EBD962_.wvu.Cols" sId="6"/>
    <rfmt sheetId="6" xfDxf="1" sqref="A69:XFD6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B69" start="0" length="0">
      <dxf>
        <font>
          <color rgb="FFFF0000"/>
          <name val="Palatino Linotype"/>
          <scheme val="none"/>
        </font>
      </dxf>
    </rfmt>
    <rfmt sheetId="6" sqref="C6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6" dxf="1">
      <nc r="D69" t="inlineStr">
        <is>
          <t>**Name of the scheme changed from Motilal Oswal MOSt Focused Midcap30 Fund to Motilal Oswal Midcap 30 Fund since 16th March 2018.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6" sqref="E69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6" sqref="F69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6" sqref="G69" start="0" length="0">
      <dxf>
        <font>
          <b/>
          <name val="Franklin Gothic Book"/>
          <scheme val="none"/>
        </font>
      </dxf>
    </rfmt>
    <rfmt sheetId="6" sqref="H69" start="0" length="0">
      <dxf>
        <font>
          <b/>
          <name val="Franklin Gothic Book"/>
          <scheme val="none"/>
        </font>
        <numFmt numFmtId="3" formatCode="#,##0"/>
      </dxf>
    </rfmt>
    <rfmt sheetId="6" s="1" sqref="I6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45" sId="6" ref="A69:XFD69" action="deleteRow">
    <undo index="0" exp="area" ref3D="1" dr="$A$1:$B$1048576" dn="Z_62DD1CA0_C4DB_4681_AB87_8E5B064DADBB_.wvu.Cols" sId="6"/>
    <undo index="0" exp="area" ref3D="1" dr="$A$1:$B$1048576" dn="Z_9E351BF9_46AA_4E17_BD7F_BD39A5EBD962_.wvu.Cols" sId="6"/>
    <rfmt sheetId="6" xfDxf="1" sqref="A69:XFD6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A69" start="0" length="0">
      <dxf>
        <font>
          <color rgb="FFFF0000"/>
          <name val="Palatino Linotype"/>
          <scheme val="none"/>
        </font>
      </dxf>
    </rfmt>
    <rfmt sheetId="6" sqref="B69" start="0" length="0">
      <dxf>
        <font>
          <color rgb="FFFF0000"/>
          <name val="Palatino Linotype"/>
          <scheme val="none"/>
        </font>
      </dxf>
    </rfmt>
    <rfmt sheetId="6" sqref="C6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6" dxf="1">
      <nc r="D69" t="inlineStr">
        <is>
          <t>***Nature of the scheme changed from An open ended equity scheme to An open ended equity scheme predominantly investing in mid cap stocks.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6" sqref="E69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6" sqref="F69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6" sqref="G69" start="0" length="0">
      <dxf>
        <font>
          <b/>
          <name val="Franklin Gothic Book"/>
          <scheme val="none"/>
        </font>
      </dxf>
    </rfmt>
    <rfmt sheetId="6" sqref="H69" start="0" length="0">
      <dxf>
        <font>
          <b/>
          <name val="Franklin Gothic Book"/>
          <scheme val="none"/>
        </font>
        <numFmt numFmtId="3" formatCode="#,##0"/>
      </dxf>
    </rfmt>
    <rfmt sheetId="6" s="1" sqref="I6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46" sId="7" ref="A71:XFD71" action="deleteRow">
    <undo index="0" exp="area" ref3D="1" dr="$A$1:$B$1048576" dn="Z_9E351BF9_46AA_4E17_BD7F_BD39A5EBD962_.wvu.Cols" sId="7"/>
    <undo index="0" exp="area" ref3D="1" dr="$A$1:$B$1048576" dn="Z_62DD1CA0_C4DB_4681_AB87_8E5B064DADBB_.wvu.Cols" sId="7"/>
    <rfmt sheetId="7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B71" start="0" length="0">
      <dxf>
        <font>
          <color rgb="FFFF0000"/>
          <name val="Palatino Linotype"/>
          <scheme val="none"/>
        </font>
      </dxf>
    </rfmt>
    <rfmt sheetId="7" sqref="C71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7" dxf="1">
      <nc r="D71" t="inlineStr">
        <is>
          <t>**Name of the scheme changed from Motilal Oswal MOSt Focused Multicap35 Fund to Motilal Oswal Multicap 35 Fund since 16th March 2018.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7" sqref="E71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7" sqref="F71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7" sqref="G71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7" sqref="H71" start="0" length="0">
      <dxf>
        <font>
          <b/>
          <name val="Franklin Gothic Book"/>
          <scheme val="none"/>
        </font>
        <numFmt numFmtId="3" formatCode="#,##0"/>
      </dxf>
    </rfmt>
    <rfmt sheetId="7" s="1" sqref="I71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47" sId="7" ref="A71:XFD71" action="deleteRow">
    <undo index="0" exp="area" ref3D="1" dr="$A$1:$B$1048576" dn="Z_9E351BF9_46AA_4E17_BD7F_BD39A5EBD962_.wvu.Cols" sId="7"/>
    <undo index="0" exp="area" ref3D="1" dr="$A$1:$B$1048576" dn="Z_62DD1CA0_C4DB_4681_AB87_8E5B064DADBB_.wvu.Cols" sId="7"/>
    <rfmt sheetId="7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71" start="0" length="0">
      <dxf>
        <font>
          <color rgb="FFFF0000"/>
          <name val="Palatino Linotype"/>
          <scheme val="none"/>
        </font>
      </dxf>
    </rfmt>
    <rfmt sheetId="7" sqref="B71" start="0" length="0">
      <dxf>
        <font>
          <color rgb="FFFF0000"/>
          <name val="Palatino Linotype"/>
          <scheme val="none"/>
        </font>
      </dxf>
    </rfmt>
    <rfmt sheetId="7" sqref="C71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7" dxf="1">
      <nc r="D71" t="inlineStr">
        <is>
          <t>***Nature of the scheme changed from An open ended diversified equity scheme to An open ended equity scheme investing across large cap mid cap small cap stocks.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7" sqref="E71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7" sqref="F71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7" sqref="G71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7" sqref="H71" start="0" length="0">
      <dxf>
        <font>
          <b/>
          <name val="Franklin Gothic Book"/>
          <scheme val="none"/>
        </font>
        <numFmt numFmtId="3" formatCode="#,##0"/>
      </dxf>
    </rfmt>
    <rfmt sheetId="7" s="1" sqref="I71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48" sId="7">
    <oc r="C7" t="inlineStr">
      <is>
        <t>Motilal Oswal Multicap 35 Fund (MOF35)**</t>
      </is>
    </oc>
    <nc r="C7" t="inlineStr">
      <is>
        <t>Motilal Oswal Multicap 35 Fund (MOF35)</t>
      </is>
    </nc>
  </rcc>
  <rcc rId="149" sId="7">
    <oc r="C8" t="inlineStr">
      <is>
        <t>(Multi Cap Fund - An open ended equity scheme investing across large cap, mid cap, small cap stocks***)</t>
      </is>
    </oc>
    <nc r="C8" t="inlineStr">
      <is>
        <t>(Multi Cap Fund - An open ended equity scheme investing across large cap, mid cap, small cap stocks)</t>
      </is>
    </nc>
  </rcc>
  <rrc rId="150" sId="8" ref="A78:XFD78" action="deleteRow">
    <undo index="0" exp="area" ref3D="1" dr="$A$1:$B$1048576" dn="Z_9E351BF9_46AA_4E17_BD7F_BD39A5EBD962_.wvu.Cols" sId="8"/>
    <undo index="0" exp="area" ref3D="1" dr="$A$1:$B$1048576" dn="Z_62DD1CA0_C4DB_4681_AB87_8E5B064DADBB_.wvu.Cols" sId="8"/>
    <rfmt sheetId="8" xfDxf="1" sqref="A78:XFD7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78" start="0" length="0">
      <dxf>
        <font>
          <color rgb="FFFF0000"/>
          <name val="Palatino Linotype"/>
          <scheme val="none"/>
        </font>
      </dxf>
    </rfmt>
    <rfmt sheetId="8" sqref="B78" start="0" length="0">
      <dxf>
        <font>
          <color rgb="FFFF0000"/>
          <name val="Palatino Linotype"/>
          <scheme val="none"/>
        </font>
      </dxf>
    </rfmt>
    <rfmt sheetId="8" sqref="C7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8" s="1" dxf="1">
      <nc r="D78" t="inlineStr">
        <is>
          <t>**Name of the scheme changed from Motilal Oswal MOSt Focused Long Term Fund to Motilal Oswal Long Term Equity Fund since 16th March 2018.</t>
        </is>
      </nc>
      <n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wrapText="1" readingOrder="0"/>
        <border outline="0">
          <left style="medium">
            <color indexed="64"/>
          </left>
        </border>
      </ndxf>
    </rcc>
    <rfmt sheetId="8" s="1" sqref="E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F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G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H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I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</rrc>
  <rrc rId="151" sId="8" ref="A78:XFD78" action="deleteRow">
    <undo index="0" exp="area" ref3D="1" dr="$A$1:$B$1048576" dn="Z_9E351BF9_46AA_4E17_BD7F_BD39A5EBD962_.wvu.Cols" sId="8"/>
    <undo index="0" exp="area" ref3D="1" dr="$A$1:$B$1048576" dn="Z_62DD1CA0_C4DB_4681_AB87_8E5B064DADBB_.wvu.Cols" sId="8"/>
    <rfmt sheetId="8" xfDxf="1" sqref="A78:XFD7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78" start="0" length="0">
      <dxf>
        <font>
          <color rgb="FFFF0000"/>
          <name val="Palatino Linotype"/>
          <scheme val="none"/>
        </font>
      </dxf>
    </rfmt>
    <rfmt sheetId="8" sqref="B78" start="0" length="0">
      <dxf>
        <font>
          <color rgb="FFFF0000"/>
          <name val="Palatino Linotype"/>
          <scheme val="none"/>
        </font>
      </dxf>
    </rfmt>
    <rfmt sheetId="8" sqref="C7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8" s="1" dxf="1">
      <nc r="D78" t="inlineStr">
        <is>
          <t>***Nature of the scheme changed from An open ended equity linked saving Scheme with a 3 year lock-in to An open ended equity linked saving scheme with a statutory lock in of 3 years and tax benefit.</t>
        </is>
      </nc>
      <n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wrapText="1" readingOrder="0"/>
        <border outline="0">
          <left style="medium">
            <color indexed="64"/>
          </left>
        </border>
      </ndxf>
    </rcc>
    <rfmt sheetId="8" s="1" sqref="E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F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G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H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  <rfmt sheetId="8" s="1" sqref="I78" start="0" length="0">
      <dxf>
        <font>
          <b/>
          <sz val="10"/>
          <color theme="0"/>
          <name val="Franklin Gothic Book"/>
          <scheme val="none"/>
        </font>
        <fill>
          <patternFill>
            <bgColor theme="7"/>
          </patternFill>
        </fill>
        <alignment horizontal="center" readingOrder="0"/>
      </dxf>
    </rfmt>
  </rrc>
  <rcc rId="152" sId="8">
    <oc r="C7" t="inlineStr">
      <is>
        <t>Motilal Oswal Long Term Equity Fund (MOFLTE)**</t>
      </is>
    </oc>
    <nc r="C7" t="inlineStr">
      <is>
        <t>Motilal Oswal Long Term Equity Fund (MOFLTE)</t>
      </is>
    </nc>
  </rcc>
  <rcc rId="153" sId="8">
    <oc r="C8" t="inlineStr">
      <is>
        <t>(An open ended equity linked saving scheme with a statutory lock in of 3 years and tax benefit***)</t>
      </is>
    </oc>
    <nc r="C8" t="inlineStr">
      <is>
        <t>(An open ended equity linked saving scheme with a statutory lock in of 3 years and tax benefit)</t>
      </is>
    </nc>
  </rcc>
  <rcc rId="154" sId="9">
    <oc r="C7" t="inlineStr">
      <is>
        <t>Motilal Oswal Dynamic Fund (MOFDYNAMIC)**</t>
      </is>
    </oc>
    <nc r="C7" t="inlineStr">
      <is>
        <t>Motilal Oswal Dynamic Fund (MOFDYNAMIC)</t>
      </is>
    </nc>
  </rcc>
  <rcc rId="155" sId="9">
    <oc r="C8" t="inlineStr">
      <is>
        <t>(An open ended dynamic asset allocation fund***)</t>
      </is>
    </oc>
    <nc r="C8" t="inlineStr">
      <is>
        <t>(An open ended dynamic asset allocation fund)</t>
      </is>
    </nc>
  </rcc>
  <rrc rId="156" sId="9" ref="A102:XFD102" action="deleteRow">
    <undo index="0" exp="area" ref3D="1" dr="$A$1:$B$1048576" dn="Z_9E351BF9_46AA_4E17_BD7F_BD39A5EBD962_.wvu.Cols" sId="9"/>
    <undo index="0" exp="area" ref3D="1" dr="$A$1:$B$1048576" dn="Z_62DD1CA0_C4DB_4681_AB87_8E5B064DADBB_.wvu.Cols" sId="9"/>
    <rfmt sheetId="9" xfDxf="1" sqref="A102:XFD10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B102" start="0" length="0">
      <dxf>
        <font>
          <color rgb="FFFF0000"/>
          <name val="Palatino Linotype"/>
          <scheme val="none"/>
        </font>
      </dxf>
    </rfmt>
    <rfmt sheetId="9" sqref="C10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9" dxf="1">
      <nc r="D102" t="inlineStr">
        <is>
          <t>**Name of the scheme changed from Motilal Oswal MOSt Focused Dynamic Fund to Motilal Oswal Dynamic Fund since 16th March 2018.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9" sqref="E102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9" sqref="F102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9" sqref="G102" start="0" length="0">
      <dxf>
        <font>
          <b/>
          <name val="Franklin Gothic Book"/>
          <scheme val="none"/>
        </font>
      </dxf>
    </rfmt>
    <rfmt sheetId="9" sqref="H102" start="0" length="0">
      <dxf>
        <font>
          <b/>
          <name val="Franklin Gothic Book"/>
          <scheme val="none"/>
        </font>
        <numFmt numFmtId="3" formatCode="#,##0"/>
      </dxf>
    </rfmt>
    <rfmt sheetId="9" s="1" sqref="I10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57" sId="9" ref="A102:XFD102" action="deleteRow">
    <undo index="0" exp="area" ref3D="1" dr="$A$1:$B$1048576" dn="Z_9E351BF9_46AA_4E17_BD7F_BD39A5EBD962_.wvu.Cols" sId="9"/>
    <undo index="0" exp="area" ref3D="1" dr="$A$1:$B$1048576" dn="Z_62DD1CA0_C4DB_4681_AB87_8E5B064DADBB_.wvu.Cols" sId="9"/>
    <rfmt sheetId="9" xfDxf="1" sqref="A102:XFD102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102" start="0" length="0">
      <dxf>
        <font>
          <color rgb="FFFF0000"/>
          <name val="Palatino Linotype"/>
          <scheme val="none"/>
        </font>
      </dxf>
    </rfmt>
    <rfmt sheetId="9" sqref="B102" start="0" length="0">
      <dxf>
        <font>
          <color rgb="FFFF0000"/>
          <name val="Palatino Linotype"/>
          <scheme val="none"/>
        </font>
      </dxf>
    </rfmt>
    <rfmt sheetId="9" sqref="C102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9" dxf="1">
      <nc r="D102" t="inlineStr">
        <is>
          <t>***Nature of the scheme changed from An open ended equity scheme to An open ended dynamic asset allocation fund.</t>
        </is>
      </nc>
      <ndxf>
        <font>
          <name val="Franklin Gothic Book"/>
          <scheme val="none"/>
        </font>
        <fill>
          <patternFill>
            <bgColor theme="7"/>
          </patternFill>
        </fill>
      </ndxf>
    </rcc>
    <rfmt sheetId="9" sqref="E102" start="0" length="0">
      <dxf>
        <font>
          <name val="Franklin Gothic Book"/>
          <scheme val="none"/>
        </font>
        <fill>
          <patternFill>
            <bgColor theme="7"/>
          </patternFill>
        </fill>
      </dxf>
    </rfmt>
    <rfmt sheetId="9" sqref="F102" start="0" length="0">
      <dxf>
        <font>
          <b/>
          <name val="Franklin Gothic Book"/>
          <scheme val="none"/>
        </font>
        <fill>
          <patternFill>
            <bgColor theme="7"/>
          </patternFill>
        </fill>
      </dxf>
    </rfmt>
    <rfmt sheetId="9" sqref="G102" start="0" length="0">
      <dxf>
        <font>
          <b/>
          <name val="Franklin Gothic Book"/>
          <scheme val="none"/>
        </font>
      </dxf>
    </rfmt>
    <rfmt sheetId="9" sqref="H102" start="0" length="0">
      <dxf>
        <font>
          <b/>
          <name val="Franklin Gothic Book"/>
          <scheme val="none"/>
        </font>
        <numFmt numFmtId="3" formatCode="#,##0"/>
      </dxf>
    </rfmt>
    <rfmt sheetId="9" s="1" sqref="I102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58" sId="10">
    <oc r="C7" t="inlineStr">
      <is>
        <t>Motilal Oswal Equity Hybrid Fund (MOFEH)**</t>
      </is>
    </oc>
    <nc r="C7" t="inlineStr">
      <is>
        <t>Motilal Oswal Equity Hybrid Fund (MOFEH)</t>
      </is>
    </nc>
  </rcc>
  <rcc rId="159" sId="10">
    <oc r="C8" t="inlineStr">
      <is>
        <t>(An open ended hybrid scheme investing predominantly in equity &amp; equity related instruments***)</t>
      </is>
    </oc>
    <nc r="C8" t="inlineStr">
      <is>
        <t>(An open ended hybrid scheme investing predominantly in equity &amp; equity related instruments)</t>
      </is>
    </nc>
  </rcc>
  <rrc rId="160" sId="10" ref="A75:XFD75" action="deleteRow">
    <undo index="0" exp="area" ref3D="1" dr="$A$1:$B$1048576" dn="Z_9E351BF9_46AA_4E17_BD7F_BD39A5EBD962_.wvu.Cols" sId="10"/>
    <undo index="0" exp="area" ref3D="1" dr="$A$1:$B$1048576" dn="Z_62DD1CA0_C4DB_4681_AB87_8E5B064DADBB_.wvu.Cols" sId="10"/>
    <rfmt sheetId="10" xfDxf="1" sqref="A75:XFD7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5" start="0" length="0">
      <dxf>
        <font>
          <color rgb="FFFF0000"/>
          <name val="Palatino Linotype"/>
          <scheme val="none"/>
        </font>
      </dxf>
    </rfmt>
    <rfmt sheetId="10" sqref="B75" start="0" length="0">
      <dxf>
        <font>
          <color rgb="FFFF0000"/>
          <name val="Palatino Linotype"/>
          <scheme val="none"/>
        </font>
      </dxf>
    </rfmt>
    <rfmt sheetId="10" sqref="C7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0" dxf="1">
      <nc r="D75" t="inlineStr">
        <is>
          <t>**Name of the scheme changed from Motilal Oswal MOSt Focused Hybrid Fund to Motilal Oswal Hybrid Fund since 16th March 2018.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0" sqref="E75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0" sqref="F7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0" sqref="G7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0" sqref="H75" start="0" length="0">
      <dxf>
        <font>
          <b/>
          <name val="Franklin Gothic Book"/>
          <scheme val="none"/>
        </font>
        <numFmt numFmtId="3" formatCode="#,##0"/>
      </dxf>
    </rfmt>
    <rfmt sheetId="10" s="1" sqref="I7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61" sId="10" ref="A75:XFD75" action="deleteRow">
    <undo index="0" exp="area" ref3D="1" dr="$A$1:$B$1048576" dn="Z_9E351BF9_46AA_4E17_BD7F_BD39A5EBD962_.wvu.Cols" sId="10"/>
    <undo index="0" exp="area" ref3D="1" dr="$A$1:$B$1048576" dn="Z_62DD1CA0_C4DB_4681_AB87_8E5B064DADBB_.wvu.Cols" sId="10"/>
    <rfmt sheetId="10" xfDxf="1" sqref="A75:XFD7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5" start="0" length="0">
      <dxf>
        <font>
          <color rgb="FFFF0000"/>
          <name val="Palatino Linotype"/>
          <scheme val="none"/>
        </font>
      </dxf>
    </rfmt>
    <rfmt sheetId="10" sqref="B75" start="0" length="0">
      <dxf>
        <font>
          <color rgb="FFFF0000"/>
          <name val="Palatino Linotype"/>
          <scheme val="none"/>
        </font>
      </dxf>
    </rfmt>
    <rfmt sheetId="10" sqref="C7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0" dxf="1">
      <nc r="D75" t="inlineStr">
        <is>
          <t>***Nature of the scheme changed from An open ended equity scheme to An open ended dynamic asset allocation fund.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0" sqref="E75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0" sqref="F7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0" sqref="G7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0" sqref="H75" start="0" length="0">
      <dxf>
        <font>
          <b/>
          <name val="Franklin Gothic Book"/>
          <scheme val="none"/>
        </font>
        <numFmt numFmtId="3" formatCode="#,##0"/>
      </dxf>
    </rfmt>
    <rfmt sheetId="10" s="1" sqref="I7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c rId="162" sId="11">
    <oc r="C7" t="inlineStr">
      <is>
        <t>Motilal Oswal Nasdaq 100 Fund of Fund (MOFN100FOF)**</t>
      </is>
    </oc>
    <nc r="C7" t="inlineStr">
      <is>
        <t>Motilal Oswal Nasdaq 100 Fund of Fund (MOFN100FOF)</t>
      </is>
    </nc>
  </rcc>
  <rcc rId="163" sId="11">
    <oc r="C8" t="inlineStr">
      <is>
        <t>(An open ended fund of fund scheme investing in Motilal Oswal Nasdaq 100 ETF***)</t>
      </is>
    </oc>
    <nc r="C8" t="inlineStr">
      <is>
        <t>(An open ended fund of fund scheme investing in Motilal Oswal Nasdaq 100 ETF)</t>
      </is>
    </nc>
  </rcc>
  <rrc rId="164" sId="11" ref="A71:XFD71" action="deleteRow">
    <undo index="0" exp="area" ref3D="1" dr="$A$1:$B$1048576" dn="Z_9E351BF9_46AA_4E17_BD7F_BD39A5EBD962_.wvu.Cols" sId="11"/>
    <undo index="0" exp="area" ref3D="1" dr="$A$1:$B$1048576" dn="Z_62DD1CA0_C4DB_4681_AB87_8E5B064DADBB_.wvu.Cols" sId="11"/>
    <rfmt sheetId="11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B71" start="0" length="0">
      <dxf>
        <font>
          <color rgb="FFFF0000"/>
          <name val="Palatino Linotype"/>
          <scheme val="none"/>
        </font>
      </dxf>
    </rfmt>
    <rfmt sheetId="11" sqref="C71" start="0" length="0">
      <dxf>
        <font>
          <name val="Franklin Gothic Book"/>
          <scheme val="none"/>
        </font>
        <fill>
          <patternFill>
            <bgColor rgb="FFFFFF00"/>
          </patternFill>
        </fill>
        <border outline="0">
          <left style="medium">
            <color indexed="64"/>
          </left>
        </border>
      </dxf>
    </rfmt>
    <rcc rId="0" sId="11" dxf="1">
      <nc r="D71" t="inlineStr">
        <is>
          <t>**Name of the scheme changed from Motilal Oswal MOSt Focused Motilal Oswal Nasdaq 100 Fund of Fund to Motilal Oswal Nasdaq 100 Fund of Fund since 16th March 2018.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1" sqref="E71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1" sqref="F71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1" sqref="G71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1" sqref="H71" start="0" length="0">
      <dxf>
        <font>
          <b/>
          <name val="Franklin Gothic Book"/>
          <scheme val="none"/>
        </font>
        <numFmt numFmtId="3" formatCode="#,##0"/>
        <fill>
          <patternFill>
            <bgColor rgb="FFFFFF00"/>
          </patternFill>
        </fill>
      </dxf>
    </rfmt>
    <rfmt sheetId="11" s="1" sqref="I71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>
            <bgColor rgb="FFFFFF00"/>
          </patternFill>
        </fill>
        <border outline="0">
          <right style="medium">
            <color indexed="64"/>
          </right>
        </border>
      </dxf>
    </rfmt>
  </rrc>
  <rrc rId="165" sId="11" ref="A71:XFD71" action="deleteRow">
    <undo index="0" exp="area" ref3D="1" dr="$A$1:$B$1048576" dn="Z_9E351BF9_46AA_4E17_BD7F_BD39A5EBD962_.wvu.Cols" sId="11"/>
    <undo index="0" exp="area" ref3D="1" dr="$A$1:$B$1048576" dn="Z_62DD1CA0_C4DB_4681_AB87_8E5B064DADBB_.wvu.Cols" sId="11"/>
    <rfmt sheetId="11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1" sqref="A71" start="0" length="0">
      <dxf>
        <font>
          <color rgb="FFFF0000"/>
          <name val="Palatino Linotype"/>
          <scheme val="none"/>
        </font>
      </dxf>
    </rfmt>
    <rfmt sheetId="11" sqref="B71" start="0" length="0">
      <dxf>
        <font>
          <color rgb="FFFF0000"/>
          <name val="Palatino Linotype"/>
          <scheme val="none"/>
        </font>
      </dxf>
    </rfmt>
    <rfmt sheetId="11" sqref="C71" start="0" length="0">
      <dxf>
        <font>
          <name val="Franklin Gothic Book"/>
          <scheme val="none"/>
        </font>
        <fill>
          <patternFill>
            <bgColor rgb="FFFFFF00"/>
          </patternFill>
        </fill>
        <border outline="0">
          <left style="medium">
            <color indexed="64"/>
          </left>
        </border>
      </dxf>
    </rfmt>
    <rcc rId="0" sId="11" dxf="1">
      <nc r="D71" t="inlineStr">
        <is>
          <t>***Nature of the scheme changed from An open ended equity scheme to An open ended dynamic asset allocation fund.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1" sqref="E71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1" sqref="F71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1" sqref="G71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1" sqref="H71" start="0" length="0">
      <dxf>
        <font>
          <b/>
          <name val="Franklin Gothic Book"/>
          <scheme val="none"/>
        </font>
        <numFmt numFmtId="3" formatCode="#,##0"/>
        <fill>
          <patternFill>
            <bgColor rgb="FFFFFF00"/>
          </patternFill>
        </fill>
      </dxf>
    </rfmt>
    <rfmt sheetId="11" s="1" sqref="I71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>
            <bgColor rgb="FFFFFF00"/>
          </patternFill>
        </fill>
        <border outline="0">
          <right style="medium">
            <color indexed="64"/>
          </right>
        </border>
      </dxf>
    </rfmt>
  </rrc>
  <rcc rId="166" sId="12">
    <oc r="C7" t="inlineStr">
      <is>
        <t>Motilal Oswal Liquid Fund (MOFLF)**</t>
      </is>
    </oc>
    <nc r="C7" t="inlineStr">
      <is>
        <t>Motilal Oswal Liquid Fund (MOFLF)</t>
      </is>
    </nc>
  </rcc>
  <rcc rId="167" sId="12">
    <oc r="C8" t="inlineStr">
      <is>
        <t>(An open ended liquid fund***)</t>
      </is>
    </oc>
    <nc r="C8" t="inlineStr">
      <is>
        <t>(An open ended liquid fund)</t>
      </is>
    </nc>
  </rcc>
  <rrc rId="168" sId="12" ref="A57:XFD57" action="deleteRow">
    <undo index="0" exp="area" ref3D="1" dr="$A$1:$B$1048576" dn="Z_9E351BF9_46AA_4E17_BD7F_BD39A5EBD962_.wvu.Cols" sId="12"/>
    <undo index="0" exp="area" ref3D="1" dr="$A$1:$B$1048576" dn="Z_62DD1CA0_C4DB_4681_AB87_8E5B064DADBB_.wvu.Cols" sId="12"/>
    <rfmt sheetId="12" xfDxf="1" sqref="A57:XFD5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7" start="0" length="0">
      <dxf>
        <font>
          <color rgb="FFFF0000"/>
          <name val="Palatino Linotype"/>
          <scheme val="none"/>
        </font>
      </dxf>
    </rfmt>
    <rfmt sheetId="12" sqref="B57" start="0" length="0">
      <dxf>
        <font>
          <color rgb="FFFF0000"/>
          <name val="Palatino Linotype"/>
          <scheme val="none"/>
        </font>
      </dxf>
    </rfmt>
    <rfmt sheetId="12" sqref="C5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2" dxf="1">
      <nc r="D57" t="inlineStr">
        <is>
          <t>**Name of the scheme changed from Motilal Oswal MOSt Focused Liquid Fund to Motilal Oswal Liquid Fund since 16th March 2018.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2" sqref="E57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2" sqref="F57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G57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H57" start="0" length="0">
      <dxf>
        <font>
          <b/>
          <name val="Franklin Gothic Book"/>
          <scheme val="none"/>
        </font>
        <numFmt numFmtId="3" formatCode="#,##0"/>
        <fill>
          <patternFill>
            <bgColor rgb="FFFFFF00"/>
          </patternFill>
        </fill>
      </dxf>
    </rfmt>
    <rfmt sheetId="12" s="1" sqref="I5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>
            <bgColor rgb="FFFFFF00"/>
          </patternFill>
        </fill>
        <border outline="0">
          <right style="medium">
            <color indexed="64"/>
          </right>
        </border>
      </dxf>
    </rfmt>
  </rrc>
  <rrc rId="169" sId="12" ref="A57:XFD57" action="deleteRow">
    <undo index="0" exp="area" ref3D="1" dr="$A$1:$B$1048576" dn="Z_9E351BF9_46AA_4E17_BD7F_BD39A5EBD962_.wvu.Cols" sId="12"/>
    <undo index="0" exp="area" ref3D="1" dr="$A$1:$B$1048576" dn="Z_62DD1CA0_C4DB_4681_AB87_8E5B064DADBB_.wvu.Cols" sId="12"/>
    <rfmt sheetId="12" xfDxf="1" sqref="A57:XFD5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7" start="0" length="0">
      <dxf>
        <font>
          <color rgb="FFFF0000"/>
          <name val="Palatino Linotype"/>
          <scheme val="none"/>
        </font>
      </dxf>
    </rfmt>
    <rfmt sheetId="12" sqref="B57" start="0" length="0">
      <dxf>
        <font>
          <color rgb="FFFF0000"/>
          <name val="Palatino Linotype"/>
          <scheme val="none"/>
        </font>
      </dxf>
    </rfmt>
    <rfmt sheetId="12" sqref="C5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2" dxf="1">
      <nc r="D57" t="inlineStr">
        <is>
          <t>***Nature of the scheme changed from An open ended equity scheme to An open ended dynamic asset allocation fund.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2" sqref="E57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2" sqref="F57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G57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H57" start="0" length="0">
      <dxf>
        <font>
          <b/>
          <name val="Franklin Gothic Book"/>
          <scheme val="none"/>
        </font>
        <numFmt numFmtId="3" formatCode="#,##0"/>
        <fill>
          <patternFill>
            <bgColor rgb="FFFFFF00"/>
          </patternFill>
        </fill>
      </dxf>
    </rfmt>
    <rfmt sheetId="12" s="1" sqref="I5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>
            <bgColor rgb="FFFFFF00"/>
          </patternFill>
        </fill>
        <border outline="0">
          <right style="medium">
            <color indexed="64"/>
          </right>
        </border>
      </dxf>
    </rfmt>
  </rrc>
  <rrc rId="170" sId="12" ref="A55:XFD55" action="deleteRow">
    <undo index="0" exp="area" ref3D="1" dr="$A$1:$B$1048576" dn="Z_9E351BF9_46AA_4E17_BD7F_BD39A5EBD962_.wvu.Cols" sId="12"/>
    <undo index="0" exp="area" ref3D="1" dr="$A$1:$B$1048576" dn="Z_62DD1CA0_C4DB_4681_AB87_8E5B064DADBB_.wvu.Cols" sId="12"/>
    <rfmt sheetId="12" xfDxf="1" sqref="A55:XFD5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2" sqref="A55" start="0" length="0">
      <dxf>
        <font>
          <color rgb="FFFF0000"/>
          <name val="Palatino Linotype"/>
          <scheme val="none"/>
        </font>
      </dxf>
    </rfmt>
    <rfmt sheetId="12" sqref="B55" start="0" length="0">
      <dxf>
        <font>
          <color rgb="FFFF0000"/>
          <name val="Palatino Linotype"/>
          <scheme val="none"/>
        </font>
      </dxf>
    </rfmt>
    <rfmt sheetId="12" sqref="C5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12" dxf="1">
      <nc r="D55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  <fill>
          <patternFill>
            <bgColor rgb="FFFFFF00"/>
          </patternFill>
        </fill>
      </ndxf>
    </rcc>
    <rfmt sheetId="12" sqref="E55" start="0" length="0">
      <dxf>
        <font>
          <name val="Franklin Gothic Book"/>
          <scheme val="none"/>
        </font>
        <fill>
          <patternFill>
            <bgColor rgb="FFFFFF00"/>
          </patternFill>
        </fill>
      </dxf>
    </rfmt>
    <rfmt sheetId="12" sqref="F5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G55" start="0" length="0">
      <dxf>
        <font>
          <b/>
          <name val="Franklin Gothic Book"/>
          <scheme val="none"/>
        </font>
        <fill>
          <patternFill>
            <bgColor rgb="FFFFFF00"/>
          </patternFill>
        </fill>
      </dxf>
    </rfmt>
    <rfmt sheetId="12" sqref="H55" start="0" length="0">
      <dxf>
        <font>
          <b/>
          <name val="Franklin Gothic Book"/>
          <scheme val="none"/>
        </font>
        <numFmt numFmtId="3" formatCode="#,##0"/>
      </dxf>
    </rfmt>
    <rfmt sheetId="12" s="1" sqref="I5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2" sqref="J55" start="0" length="0">
      <dxf>
        <numFmt numFmtId="4" formatCode="#,##0.00"/>
      </dxf>
    </rfmt>
  </rrc>
  <rcc rId="171" sId="9">
    <oc r="D82" t="inlineStr">
      <is>
        <t>6.5% HDFC Bank Limited 2019 (Duration 91 days)</t>
      </is>
    </oc>
    <nc r="D82" t="inlineStr">
      <is>
        <t>6.50% HDFC Bank Limited 2019 (Duration 91 days)</t>
      </is>
    </nc>
  </rcc>
  <rcc rId="172" sId="1" odxf="1" dxf="1">
    <oc r="C3" t="inlineStr">
      <is>
        <r>
          <rPr>
            <b/>
            <sz val="10"/>
            <rFont val="Franklin Gothic Book"/>
            <family val="2"/>
          </rPr>
          <t>Registered Office</t>
        </r>
        <r>
          <rPr>
            <sz val="1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rFont val="Franklin Gothic Book"/>
            <family val="2"/>
          </rPr>
          <t>●</t>
        </r>
        <r>
          <rPr>
            <sz val="10"/>
            <rFont val="Franklin Gothic Book"/>
            <family val="2"/>
          </rPr>
          <t xml:space="preserve"> </t>
        </r>
        <r>
          <rPr>
            <b/>
            <sz val="10"/>
            <rFont val="Franklin Gothic Book"/>
            <family val="2"/>
          </rPr>
          <t>Toll Free No.</t>
        </r>
        <r>
          <rPr>
            <sz val="10"/>
            <rFont val="Franklin Gothic Book"/>
            <family val="2"/>
          </rPr>
          <t xml:space="preserve"> : 1800-200-6626 </t>
        </r>
        <r>
          <rPr>
            <b/>
            <sz val="10"/>
            <rFont val="Franklin Gothic Book"/>
            <family val="2"/>
          </rPr>
          <t>●</t>
        </r>
        <r>
          <rPr>
            <sz val="10"/>
            <rFont val="Franklin Gothic Book"/>
            <family val="2"/>
          </rPr>
          <t xml:space="preserve"> </t>
        </r>
        <r>
          <rPr>
            <b/>
            <sz val="10"/>
            <rFont val="Franklin Gothic Book"/>
            <family val="2"/>
          </rPr>
          <t>FAX</t>
        </r>
        <r>
          <rPr>
            <sz val="1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name val="Franklin Gothic Book"/>
        <scheme val="none"/>
      </font>
    </odxf>
    <ndxf>
      <font>
        <b/>
        <name val="Franklin Gothic Book"/>
        <scheme val="none"/>
      </font>
    </ndxf>
  </rcc>
  <rcc rId="173" sId="2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4" sId="3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5" sId="4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6" sId="5" odxf="1" dxf="1">
    <oc r="B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B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7" sId="6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8" sId="7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79" sId="8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80" sId="9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81" sId="10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82" sId="11" odxf="1" dxf="1">
    <oc r="C3" t="inlineStr">
      <is>
        <r>
          <rPr>
            <b/>
            <sz val="10"/>
            <color rgb="FFFF0000"/>
            <rFont val="Franklin Gothic Book"/>
            <family val="2"/>
          </rPr>
          <t>Registered Office</t>
        </r>
        <r>
          <rPr>
            <sz val="10"/>
            <color rgb="FFFF0000"/>
            <rFont val="Franklin Gothic Book"/>
            <family val="2"/>
          </rPr>
          <t xml:space="preserve">: 10th Floor, Motilal Oswal Tower, Rahimtullah Sayani Road, Opp. Parel ST Depot, Prabhadevi, Mumbai - 400 025. Tel: 022 3980 42633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Toll Free No.</t>
        </r>
        <r>
          <rPr>
            <sz val="10"/>
            <color rgb="FFFF0000"/>
            <rFont val="Franklin Gothic Book"/>
            <family val="2"/>
          </rPr>
          <t xml:space="preserve"> : 1800-200-6626 </t>
        </r>
        <r>
          <rPr>
            <b/>
            <sz val="10"/>
            <color rgb="FFFF0000"/>
            <rFont val="Franklin Gothic Book"/>
            <family val="2"/>
          </rPr>
          <t>●</t>
        </r>
        <r>
          <rPr>
            <sz val="10"/>
            <color rgb="FFFF0000"/>
            <rFont val="Franklin Gothic Book"/>
            <family val="2"/>
          </rPr>
          <t xml:space="preserve"> </t>
        </r>
        <r>
          <rPr>
            <b/>
            <sz val="10"/>
            <color rgb="FFFF0000"/>
            <rFont val="Franklin Gothic Book"/>
            <family val="2"/>
          </rPr>
          <t>FAX</t>
        </r>
        <r>
          <rPr>
            <sz val="10"/>
            <color rgb="FFFF000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color rgb="FFFF0000"/>
        <name val="Franklin Gothic Book"/>
        <scheme val="none"/>
      </font>
    </odxf>
    <ndxf>
      <font>
        <b/>
        <color rgb="FFFF0000"/>
        <name val="Franklin Gothic Book"/>
        <scheme val="none"/>
      </font>
    </ndxf>
  </rcc>
  <rcc rId="183" sId="12" odxf="1" dxf="1">
    <oc r="C3" t="inlineStr">
      <is>
        <r>
          <rPr>
            <b/>
            <sz val="10"/>
            <rFont val="Franklin Gothic Book"/>
            <family val="2"/>
          </rPr>
          <t>Registered Office</t>
        </r>
        <r>
          <rPr>
            <sz val="10"/>
            <rFont val="Franklin Gothic Book"/>
            <family val="2"/>
          </rPr>
          <t>: 10th Floor, Motilal Oswal Tower, Rahimtullah Sayani Road, Opp. Parel ST Depot, Prabhadevi, Mumbai - 400 025. Te</t>
        </r>
        <r>
          <rPr>
            <sz val="10"/>
            <color rgb="FFFF0000"/>
            <rFont val="Franklin Gothic Book"/>
            <family val="2"/>
          </rPr>
          <t>l: 022 3980 4263</t>
        </r>
        <r>
          <rPr>
            <sz val="10"/>
            <rFont val="Franklin Gothic Book"/>
            <family val="2"/>
          </rPr>
          <t xml:space="preserve">3 </t>
        </r>
        <r>
          <rPr>
            <b/>
            <sz val="10"/>
            <rFont val="Franklin Gothic Book"/>
            <family val="2"/>
          </rPr>
          <t>●</t>
        </r>
        <r>
          <rPr>
            <sz val="10"/>
            <rFont val="Franklin Gothic Book"/>
            <family val="2"/>
          </rPr>
          <t xml:space="preserve"> </t>
        </r>
        <r>
          <rPr>
            <b/>
            <sz val="10"/>
            <rFont val="Franklin Gothic Book"/>
            <family val="2"/>
          </rPr>
          <t>Toll Free No.</t>
        </r>
        <r>
          <rPr>
            <sz val="10"/>
            <rFont val="Franklin Gothic Book"/>
            <family val="2"/>
          </rPr>
          <t xml:space="preserve"> : </t>
        </r>
        <r>
          <rPr>
            <sz val="10"/>
            <color rgb="FFFF0000"/>
            <rFont val="Franklin Gothic Book"/>
            <family val="2"/>
          </rPr>
          <t>1800-200-6626</t>
        </r>
        <r>
          <rPr>
            <sz val="10"/>
            <rFont val="Franklin Gothic Book"/>
            <family val="2"/>
          </rPr>
          <t xml:space="preserve"> </t>
        </r>
        <r>
          <rPr>
            <b/>
            <sz val="10"/>
            <rFont val="Franklin Gothic Book"/>
            <family val="2"/>
          </rPr>
          <t>●</t>
        </r>
        <r>
          <rPr>
            <sz val="10"/>
            <rFont val="Franklin Gothic Book"/>
            <family val="2"/>
          </rPr>
          <t xml:space="preserve"> </t>
        </r>
        <r>
          <rPr>
            <b/>
            <sz val="10"/>
            <rFont val="Franklin Gothic Book"/>
            <family val="2"/>
          </rPr>
          <t>FAX</t>
        </r>
        <r>
          <rPr>
            <sz val="10"/>
            <rFont val="Franklin Gothic Book"/>
            <family val="2"/>
          </rPr>
          <t>: 022 3089 6884</t>
        </r>
      </is>
    </oc>
    <nc r="C3" t="inlineStr">
      <is>
        <t>Registered Office: 10th Floor, Motilal Oswal Tower, Rahimtullah Sayani Road, Opp. Parel ST Depot, Prabhadevi, Mumbai - 400 025. ● Toll Free No. : 8108622222 ● FAX: 022 3089 6884</t>
      </is>
    </nc>
    <odxf>
      <font>
        <b val="0"/>
        <name val="Franklin Gothic Book"/>
        <scheme val="none"/>
      </font>
    </odxf>
    <ndxf>
      <font>
        <b/>
        <name val="Franklin Gothic Book"/>
        <scheme val="none"/>
      </font>
    </ndxf>
  </rcc>
  <rfmt sheetId="1" sqref="C7:I8">
    <dxf>
      <fill>
        <patternFill>
          <bgColor theme="1"/>
        </patternFill>
      </fill>
    </dxf>
  </rfmt>
  <rfmt sheetId="1" sqref="C7:I8" start="0" length="2147483647">
    <dxf>
      <font>
        <color theme="0"/>
      </font>
    </dxf>
  </rfmt>
  <rcmt sheetId="1" cell="D99" guid="{00000000-0000-0000-0000-000000000000}" action="delete" author="Pooja Dilip Thakkar"/>
  <rfmt sheetId="2" sqref="C7:I8">
    <dxf>
      <fill>
        <patternFill>
          <bgColor theme="1"/>
        </patternFill>
      </fill>
    </dxf>
  </rfmt>
  <rfmt sheetId="2" sqref="C7:I8" start="0" length="2147483647">
    <dxf>
      <font>
        <color theme="0"/>
      </font>
    </dxf>
  </rfmt>
  <rfmt sheetId="2" sqref="C3:I3" start="0" length="2147483647">
    <dxf>
      <font>
        <color auto="1"/>
      </font>
    </dxf>
  </rfmt>
  <rrc rId="184" sId="2" ref="A140:XFD140" action="deleteRow">
    <undo index="0" exp="area" ref3D="1" dr="$A$1:$B$1048576" dn="Z_9E351BF9_46AA_4E17_BD7F_BD39A5EBD962_.wvu.Cols" sId="2"/>
    <undo index="0" exp="area" ref3D="1" dr="$A$1:$B$1048576" dn="Z_62DD1CA0_C4DB_4681_AB87_8E5B064DADBB_.wvu.Cols" sId="2"/>
    <rfmt sheetId="2" xfDxf="1" sqref="A140:XFD140" start="0" length="0">
      <dxf>
        <font>
          <name val="Palatino Linotype"/>
          <scheme val="none"/>
        </font>
      </dxf>
    </rfmt>
    <rfmt sheetId="2" sqref="A140" start="0" length="0">
      <dxf>
        <font>
          <color rgb="FFFF0000"/>
          <name val="Palatino Linotype"/>
          <scheme val="none"/>
        </font>
      </dxf>
    </rfmt>
    <rfmt sheetId="2" sqref="B140" start="0" length="0">
      <dxf>
        <font>
          <color rgb="FFFF0000"/>
          <name val="Palatino Linotype"/>
          <scheme val="none"/>
        </font>
      </dxf>
    </rfmt>
    <rfmt sheetId="2" sqref="C14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2" dxf="1">
      <nc r="D140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</ndxf>
    </rcc>
    <rfmt sheetId="2" sqref="E140" start="0" length="0">
      <dxf>
        <font>
          <name val="Franklin Gothic Book"/>
          <scheme val="none"/>
        </font>
      </dxf>
    </rfmt>
    <rfmt sheetId="2" sqref="F140" start="0" length="0">
      <dxf>
        <font>
          <b/>
          <name val="Franklin Gothic Book"/>
          <scheme val="none"/>
        </font>
      </dxf>
    </rfmt>
    <rfmt sheetId="2" sqref="G140" start="0" length="0">
      <dxf>
        <font>
          <b/>
          <name val="Franklin Gothic Book"/>
          <scheme val="none"/>
        </font>
      </dxf>
    </rfmt>
    <rfmt sheetId="2" sqref="H140" start="0" length="0">
      <dxf>
        <font>
          <b/>
          <name val="Franklin Gothic Book"/>
          <scheme val="none"/>
        </font>
        <numFmt numFmtId="4" formatCode="#,##0.00"/>
      </dxf>
    </rfmt>
    <rfmt sheetId="2" s="1" sqref="I14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85" sId="2" ref="A140:XFD140" action="deleteRow">
    <undo index="0" exp="area" ref3D="1" dr="$A$1:$B$1048576" dn="Z_9E351BF9_46AA_4E17_BD7F_BD39A5EBD962_.wvu.Cols" sId="2"/>
    <undo index="0" exp="area" ref3D="1" dr="$A$1:$B$1048576" dn="Z_62DD1CA0_C4DB_4681_AB87_8E5B064DADBB_.wvu.Cols" sId="2"/>
    <rfmt sheetId="2" xfDxf="1" sqref="A140:XFD140" start="0" length="0">
      <dxf>
        <font>
          <name val="Palatino Linotype"/>
          <scheme val="none"/>
        </font>
      </dxf>
    </rfmt>
    <rfmt sheetId="2" sqref="A140" start="0" length="0">
      <dxf>
        <font>
          <color rgb="FFFF0000"/>
          <name val="Palatino Linotype"/>
          <scheme val="none"/>
        </font>
      </dxf>
    </rfmt>
    <rfmt sheetId="2" sqref="B140" start="0" length="0">
      <dxf>
        <font>
          <color rgb="FFFF0000"/>
          <name val="Palatino Linotype"/>
          <scheme val="none"/>
        </font>
      </dxf>
    </rfmt>
    <rfmt sheetId="2" sqref="C14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2" dxf="1">
      <nc r="D140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</ndxf>
    </rcc>
    <rfmt sheetId="2" sqref="E140" start="0" length="0">
      <dxf>
        <font>
          <name val="Franklin Gothic Book"/>
          <scheme val="none"/>
        </font>
      </dxf>
    </rfmt>
    <rfmt sheetId="2" sqref="F140" start="0" length="0">
      <dxf>
        <font>
          <b/>
          <name val="Franklin Gothic Book"/>
          <scheme val="none"/>
        </font>
      </dxf>
    </rfmt>
    <rfmt sheetId="2" sqref="G140" start="0" length="0">
      <dxf>
        <font>
          <b/>
          <name val="Franklin Gothic Book"/>
          <scheme val="none"/>
        </font>
      </dxf>
    </rfmt>
    <rfmt sheetId="2" sqref="H140" start="0" length="0">
      <dxf>
        <font>
          <b/>
          <name val="Franklin Gothic Book"/>
          <scheme val="none"/>
        </font>
        <numFmt numFmtId="4" formatCode="#,##0.00"/>
      </dxf>
    </rfmt>
    <rfmt sheetId="2" s="1" sqref="I14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mt sheetId="2" cell="D149" guid="{00000000-0000-0000-0000-000000000000}" action="delete" author="Pooja Dilip Thakkar"/>
  <rfmt sheetId="1" sqref="E98:G98" start="0" length="0">
    <dxf>
      <border>
        <bottom/>
      </border>
    </dxf>
  </rfmt>
  <rfmt sheetId="3" sqref="C7:I8">
    <dxf>
      <fill>
        <patternFill>
          <bgColor theme="1"/>
        </patternFill>
      </fill>
    </dxf>
  </rfmt>
  <rfmt sheetId="3" sqref="C7:I8" start="0" length="2147483647">
    <dxf>
      <font>
        <color theme="0"/>
      </font>
    </dxf>
  </rfmt>
  <rfmt sheetId="3" sqref="C3:I3" start="0" length="2147483647">
    <dxf>
      <font>
        <color auto="1"/>
      </font>
    </dxf>
  </rfmt>
  <rfmt sheetId="3" sqref="A58:XFD58" start="0" length="2147483647">
    <dxf>
      <font>
        <b val="0"/>
      </font>
    </dxf>
  </rfmt>
  <rfmt sheetId="3" sqref="E153:G153" start="0" length="0">
    <dxf>
      <border>
        <bottom/>
      </border>
    </dxf>
  </rfmt>
  <rcmt sheetId="3" cell="D154" guid="{00000000-0000-0000-0000-000000000000}" action="delete" author="Pooja Dilip Thakkar"/>
  <rfmt sheetId="4" sqref="C7:I8">
    <dxf>
      <fill>
        <patternFill>
          <bgColor theme="1"/>
        </patternFill>
      </fill>
    </dxf>
  </rfmt>
  <rfmt sheetId="4" sqref="C7:I8" start="0" length="2147483647">
    <dxf>
      <font/>
    </dxf>
  </rfmt>
  <rfmt sheetId="4" sqref="C3:I3" start="0" length="2147483647">
    <dxf>
      <font>
        <color auto="1"/>
      </font>
    </dxf>
  </rfmt>
  <rrc rId="186" sId="4" ref="A65:XFD65" action="deleteRow">
    <undo index="0" exp="area" ref3D="1" dr="$A$1:$B$1048576" dn="Z_9E351BF9_46AA_4E17_BD7F_BD39A5EBD962_.wvu.Cols" sId="4"/>
    <undo index="0" exp="area" ref3D="1" dr="$A$1:$B$1048576" dn="Z_62DD1CA0_C4DB_4681_AB87_8E5B064DADBB_.wvu.Cols" sId="4"/>
    <rfmt sheetId="4" xfDxf="1" sqref="A65:XFD6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65" start="0" length="0">
      <dxf>
        <font>
          <color rgb="FFFF0000"/>
          <name val="Palatino Linotype"/>
          <scheme val="none"/>
        </font>
      </dxf>
    </rfmt>
    <rfmt sheetId="4" sqref="B65" start="0" length="0">
      <dxf>
        <font>
          <color rgb="FFFF0000"/>
          <name val="Palatino Linotype"/>
          <scheme val="none"/>
        </font>
      </dxf>
    </rfmt>
    <rfmt sheetId="4" sqref="C6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4" dxf="1">
      <nc r="D65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4" sqref="E65" start="0" length="0">
      <dxf>
        <font>
          <name val="Franklin Gothic Book"/>
          <scheme val="none"/>
        </font>
      </dxf>
    </rfmt>
    <rfmt sheetId="4" sqref="F65" start="0" length="0">
      <dxf>
        <font>
          <b/>
          <name val="Franklin Gothic Book"/>
          <scheme val="none"/>
        </font>
      </dxf>
    </rfmt>
    <rfmt sheetId="4" sqref="G65" start="0" length="0">
      <dxf>
        <font>
          <b/>
          <name val="Franklin Gothic Book"/>
          <scheme val="none"/>
        </font>
      </dxf>
    </rfmt>
    <rfmt sheetId="4" sqref="H65" start="0" length="0">
      <dxf>
        <font>
          <b/>
          <name val="Franklin Gothic Book"/>
          <scheme val="none"/>
        </font>
        <numFmt numFmtId="3" formatCode="#,##0"/>
      </dxf>
    </rfmt>
    <rfmt sheetId="4" s="1" sqref="I6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87" sId="4" ref="A65:XFD65" action="deleteRow">
    <undo index="0" exp="area" ref3D="1" dr="$A$1:$B$1048576" dn="Z_9E351BF9_46AA_4E17_BD7F_BD39A5EBD962_.wvu.Cols" sId="4"/>
    <undo index="0" exp="area" ref3D="1" dr="$A$1:$B$1048576" dn="Z_62DD1CA0_C4DB_4681_AB87_8E5B064DADBB_.wvu.Cols" sId="4"/>
    <rfmt sheetId="4" xfDxf="1" sqref="A65:XFD6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65" start="0" length="0">
      <dxf>
        <font>
          <color rgb="FFFF0000"/>
          <name val="Palatino Linotype"/>
          <scheme val="none"/>
        </font>
      </dxf>
    </rfmt>
    <rfmt sheetId="4" sqref="B65" start="0" length="0">
      <dxf>
        <font>
          <color rgb="FFFF0000"/>
          <name val="Palatino Linotype"/>
          <scheme val="none"/>
        </font>
      </dxf>
    </rfmt>
    <rfmt sheetId="4" sqref="C65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4" dxf="1">
      <nc r="D65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4" sqref="E65" start="0" length="0">
      <dxf>
        <font>
          <name val="Franklin Gothic Book"/>
          <scheme val="none"/>
        </font>
      </dxf>
    </rfmt>
    <rfmt sheetId="4" sqref="F65" start="0" length="0">
      <dxf>
        <font>
          <b/>
          <name val="Franklin Gothic Book"/>
          <scheme val="none"/>
        </font>
      </dxf>
    </rfmt>
    <rfmt sheetId="4" sqref="G65" start="0" length="0">
      <dxf>
        <font>
          <b/>
          <name val="Franklin Gothic Book"/>
          <scheme val="none"/>
        </font>
      </dxf>
    </rfmt>
    <rfmt sheetId="4" sqref="H65" start="0" length="0">
      <dxf>
        <font>
          <b/>
          <name val="Franklin Gothic Book"/>
          <scheme val="none"/>
        </font>
        <numFmt numFmtId="3" formatCode="#,##0"/>
      </dxf>
    </rfmt>
    <rfmt sheetId="4" s="1" sqref="I6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mt sheetId="4" cell="D85" guid="{00000000-0000-0000-0000-000000000000}" action="delete" author="Pooja Dilip Thakkar"/>
  <rfmt sheetId="5" sqref="B7:H8">
    <dxf>
      <fill>
        <patternFill>
          <bgColor theme="1"/>
        </patternFill>
      </fill>
    </dxf>
  </rfmt>
  <rfmt sheetId="5" sqref="B7:H8" start="0" length="2147483647">
    <dxf>
      <font>
        <color theme="0"/>
      </font>
    </dxf>
  </rfmt>
  <rfmt sheetId="5" sqref="B3:H3" start="0" length="2147483647">
    <dxf>
      <font>
        <color auto="1"/>
      </font>
    </dxf>
  </rfmt>
  <rfmt sheetId="6" sqref="C7:I8">
    <dxf>
      <fill>
        <patternFill>
          <bgColor theme="1"/>
        </patternFill>
      </fill>
    </dxf>
  </rfmt>
  <rfmt sheetId="6" sqref="C7:I8" start="0" length="2147483647">
    <dxf>
      <font/>
    </dxf>
  </rfmt>
  <rfmt sheetId="6" sqref="C3:I3" start="0" length="2147483647">
    <dxf>
      <font>
        <color auto="1"/>
      </font>
    </dxf>
  </rfmt>
  <rrc rId="188" sId="6" ref="A88:XFD88" action="insertRow">
    <undo index="0" exp="area" ref3D="1" dr="$A$1:$B$1048576" dn="Z_62DD1CA0_C4DB_4681_AB87_8E5B064DADBB_.wvu.Cols" sId="6"/>
    <undo index="0" exp="area" ref3D="1" dr="$A$1:$B$1048576" dn="Z_9E351BF9_46AA_4E17_BD7F_BD39A5EBD962_.wvu.Cols" sId="6"/>
  </rrc>
  <rrc rId="189" sId="6" ref="A88:XFD88" action="insertRow">
    <undo index="0" exp="area" ref3D="1" dr="$A$1:$B$1048576" dn="Z_62DD1CA0_C4DB_4681_AB87_8E5B064DADBB_.wvu.Cols" sId="6"/>
    <undo index="0" exp="area" ref3D="1" dr="$A$1:$B$1048576" dn="Z_9E351BF9_46AA_4E17_BD7F_BD39A5EBD962_.wvu.Cols" sId="6"/>
  </rrc>
  <rrc rId="190" sId="6" ref="A88:XFD88" action="insertRow">
    <undo index="0" exp="area" ref3D="1" dr="$A$1:$B$1048576" dn="Z_62DD1CA0_C4DB_4681_AB87_8E5B064DADBB_.wvu.Cols" sId="6"/>
    <undo index="0" exp="area" ref3D="1" dr="$A$1:$B$1048576" dn="Z_9E351BF9_46AA_4E17_BD7F_BD39A5EBD962_.wvu.Cols" sId="6"/>
  </rrc>
  <rm rId="191" sheetId="6" source="D91:G91" destination="D88:G88" sourceSheetId="6">
    <rfmt sheetId="6" sqref="D88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6" sqref="E88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F88" start="0" length="0">
      <dxf>
        <font>
          <sz val="10"/>
          <color theme="1"/>
          <name val="Franklin Gothic Book"/>
          <scheme val="none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G88" start="0" length="0">
      <dxf>
        <font>
          <sz val="10"/>
          <color theme="1"/>
          <name val="Franklin Gothic Book"/>
          <scheme val="none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92" sheetId="6" source="D67:D68" destination="D89:D90" sourceSheetId="6">
    <rfmt sheetId="6" sqref="D89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6" sqref="D90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rc rId="193" sId="6" ref="A67:XFD67" action="deleteRow">
    <undo index="0" exp="area" ref3D="1" dr="$A$1:$B$1048576" dn="Z_62DD1CA0_C4DB_4681_AB87_8E5B064DADBB_.wvu.Cols" sId="6"/>
    <undo index="0" exp="area" ref3D="1" dr="$A$1:$B$1048576" dn="Z_9E351BF9_46AA_4E17_BD7F_BD39A5EBD962_.wvu.Cols" sId="6"/>
    <rfmt sheetId="6" xfDxf="1" sqref="A67:XFD6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A67" start="0" length="0">
      <dxf>
        <font>
          <color rgb="FFFF0000"/>
          <name val="Palatino Linotype"/>
          <scheme val="none"/>
        </font>
      </dxf>
    </rfmt>
    <rfmt sheetId="6" sqref="B67" start="0" length="0">
      <dxf>
        <font>
          <color rgb="FFFF0000"/>
          <name val="Palatino Linotype"/>
          <scheme val="none"/>
        </font>
      </dxf>
    </rfmt>
    <rfmt sheetId="6" sqref="C6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6" sqref="E67" start="0" length="0">
      <dxf>
        <font>
          <name val="Franklin Gothic Book"/>
          <scheme val="none"/>
        </font>
      </dxf>
    </rfmt>
    <rfmt sheetId="6" sqref="F67" start="0" length="0">
      <dxf>
        <font>
          <b/>
          <name val="Franklin Gothic Book"/>
          <scheme val="none"/>
        </font>
      </dxf>
    </rfmt>
    <rfmt sheetId="6" sqref="G67" start="0" length="0">
      <dxf>
        <font>
          <b/>
          <name val="Franklin Gothic Book"/>
          <scheme val="none"/>
        </font>
      </dxf>
    </rfmt>
    <rfmt sheetId="6" sqref="H67" start="0" length="0">
      <dxf>
        <font>
          <b/>
          <name val="Franklin Gothic Book"/>
          <scheme val="none"/>
        </font>
        <numFmt numFmtId="3" formatCode="#,##0"/>
      </dxf>
    </rfmt>
    <rfmt sheetId="6" s="1" sqref="I6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194" sId="6" ref="A67:XFD67" action="deleteRow">
    <undo index="0" exp="area" ref3D="1" dr="$A$1:$B$1048576" dn="Z_62DD1CA0_C4DB_4681_AB87_8E5B064DADBB_.wvu.Cols" sId="6"/>
    <undo index="0" exp="area" ref3D="1" dr="$A$1:$B$1048576" dn="Z_9E351BF9_46AA_4E17_BD7F_BD39A5EBD962_.wvu.Cols" sId="6"/>
    <rfmt sheetId="6" xfDxf="1" sqref="A67:XFD6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A67" start="0" length="0">
      <dxf>
        <font>
          <color rgb="FFFF0000"/>
          <name val="Palatino Linotype"/>
          <scheme val="none"/>
        </font>
      </dxf>
    </rfmt>
    <rfmt sheetId="6" sqref="B67" start="0" length="0">
      <dxf>
        <font>
          <color rgb="FFFF0000"/>
          <name val="Palatino Linotype"/>
          <scheme val="none"/>
        </font>
      </dxf>
    </rfmt>
    <rfmt sheetId="6" sqref="C6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6" sqref="E67" start="0" length="0">
      <dxf>
        <font>
          <name val="Franklin Gothic Book"/>
          <scheme val="none"/>
        </font>
      </dxf>
    </rfmt>
    <rfmt sheetId="6" sqref="F67" start="0" length="0">
      <dxf>
        <font>
          <b/>
          <name val="Franklin Gothic Book"/>
          <scheme val="none"/>
        </font>
      </dxf>
    </rfmt>
    <rfmt sheetId="6" sqref="G67" start="0" length="0">
      <dxf>
        <font>
          <b/>
          <name val="Franklin Gothic Book"/>
          <scheme val="none"/>
        </font>
      </dxf>
    </rfmt>
    <rfmt sheetId="6" sqref="H67" start="0" length="0">
      <dxf>
        <font>
          <b/>
          <name val="Franklin Gothic Book"/>
          <scheme val="none"/>
        </font>
        <numFmt numFmtId="3" formatCode="#,##0"/>
      </dxf>
    </rfmt>
    <rfmt sheetId="6" s="1" sqref="I67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fmt sheetId="6" sqref="C87" start="0" length="0">
    <dxf/>
  </rfmt>
  <rfmt sheetId="6" sqref="D87" start="0" length="0">
    <dxf>
      <fill>
        <patternFill patternType="solid">
          <bgColor theme="0"/>
        </patternFill>
      </fill>
    </dxf>
  </rfmt>
  <rfmt sheetId="6" sqref="E87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6" sqref="F87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6" sqref="G87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6" sqref="H87" start="0" length="0">
    <dxf>
      <font>
        <b/>
        <name val="Franklin Gothic Book"/>
        <scheme val="none"/>
      </font>
      <numFmt numFmtId="3" formatCode="#,##0"/>
    </dxf>
  </rfmt>
  <rfmt sheetId="6" s="1" sqref="I87" start="0" length="0">
    <dxf>
      <numFmt numFmtId="35" formatCode="_(* #,##0.00_);_(* \(#,##0.00\);_(* &quot;-&quot;??_);_(@_)"/>
    </dxf>
  </rfmt>
  <rfmt sheetId="6" sqref="C88" start="0" length="0">
    <dxf/>
  </rfmt>
  <rfmt sheetId="6" sqref="D88" start="0" length="0">
    <dxf>
      <fill>
        <patternFill patternType="solid">
          <bgColor theme="0"/>
        </patternFill>
      </fill>
    </dxf>
  </rfmt>
  <rfmt sheetId="6" sqref="E88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6" sqref="F88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6" sqref="G88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6" sqref="H88" start="0" length="0">
    <dxf>
      <font>
        <b/>
        <name val="Franklin Gothic Book"/>
        <scheme val="none"/>
      </font>
      <numFmt numFmtId="3" formatCode="#,##0"/>
    </dxf>
  </rfmt>
  <rfmt sheetId="6" s="1" sqref="I88" start="0" length="0">
    <dxf>
      <numFmt numFmtId="35" formatCode="_(* #,##0.00_);_(* \(#,##0.00\);_(* &quot;-&quot;??_);_(@_)"/>
    </dxf>
  </rfmt>
  <rcmt sheetId="6" cell="D87" guid="{00000000-0000-0000-0000-000000000000}" action="delete" author="Pooja Dilip Thakkar"/>
  <rfmt sheetId="7" sqref="C7:I8">
    <dxf>
      <fill>
        <patternFill>
          <bgColor theme="1"/>
        </patternFill>
      </fill>
    </dxf>
  </rfmt>
  <rfmt sheetId="7" sqref="C7:I8" start="0" length="2147483647">
    <dxf>
      <font/>
    </dxf>
  </rfmt>
  <rfmt sheetId="7" sqref="C3:I3" start="0" length="2147483647">
    <dxf>
      <font>
        <color auto="1"/>
      </font>
    </dxf>
  </rfmt>
  <rrc rId="195" sId="7" ref="A90:XFD90" action="insertRow">
    <undo index="0" exp="area" ref3D="1" dr="$A$1:$B$1048576" dn="Z_9E351BF9_46AA_4E17_BD7F_BD39A5EBD962_.wvu.Cols" sId="7"/>
    <undo index="0" exp="area" ref3D="1" dr="$A$1:$B$1048576" dn="Z_62DD1CA0_C4DB_4681_AB87_8E5B064DADBB_.wvu.Cols" sId="7"/>
  </rrc>
  <rrc rId="196" sId="7" ref="A90:XFD90" action="insertRow">
    <undo index="0" exp="area" ref3D="1" dr="$A$1:$B$1048576" dn="Z_9E351BF9_46AA_4E17_BD7F_BD39A5EBD962_.wvu.Cols" sId="7"/>
    <undo index="0" exp="area" ref3D="1" dr="$A$1:$B$1048576" dn="Z_62DD1CA0_C4DB_4681_AB87_8E5B064DADBB_.wvu.Cols" sId="7"/>
  </rrc>
  <rrc rId="197" sId="7" ref="A90:XFD90" action="insertRow">
    <undo index="0" exp="area" ref3D="1" dr="$A$1:$B$1048576" dn="Z_9E351BF9_46AA_4E17_BD7F_BD39A5EBD962_.wvu.Cols" sId="7"/>
    <undo index="0" exp="area" ref3D="1" dr="$A$1:$B$1048576" dn="Z_62DD1CA0_C4DB_4681_AB87_8E5B064DADBB_.wvu.Cols" sId="7"/>
  </rrc>
  <rm rId="198" sheetId="7" source="D93:G93" destination="D90:G90" sourceSheetId="7">
    <rfmt sheetId="7" sqref="D90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7" sqref="E90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90" start="0" length="0">
      <dxf>
        <font>
          <sz val="10"/>
          <color theme="1"/>
          <name val="Franklin Gothic Book"/>
          <scheme val="none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90" start="0" length="0">
      <dxf>
        <font>
          <sz val="10"/>
          <color theme="1"/>
          <name val="Franklin Gothic Book"/>
          <scheme val="none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7" sqref="D89" start="0" length="0">
    <dxf>
      <alignment horizontal="general" readingOrder="0"/>
      <border outline="0">
        <left/>
        <top/>
        <bottom/>
      </border>
    </dxf>
  </rfmt>
  <rfmt sheetId="7" sqref="D90" start="0" length="0">
    <dxf>
      <alignment horizontal="general" readingOrder="0"/>
      <border outline="0">
        <left/>
        <top/>
        <bottom/>
      </border>
    </dxf>
  </rfmt>
  <rcmt sheetId="7" cell="D91" guid="{00000000-0000-0000-0000-000000000000}" action="delete" author="Pooja Dilip Thakkar"/>
  <rfmt sheetId="7" sqref="C89" start="0" length="0">
    <dxf>
      <font>
        <color indexed="9"/>
        <name val="Franklin Gothic Book"/>
        <scheme val="none"/>
      </font>
      <numFmt numFmtId="0" formatCode="General"/>
      <border outline="0">
        <left style="medium">
          <color indexed="64"/>
        </left>
      </border>
    </dxf>
  </rfmt>
  <rcc rId="199" sId="7" odxf="1" dxf="1">
    <nc r="D91" t="inlineStr">
      <is>
        <t>## As September 30, 2018 was a non - business day for this Scheme, the NAV’s at the beginning of the period are as of September 28,2018.</t>
      </is>
    </nc>
    <ndxf>
      <fill>
        <patternFill patternType="solid">
          <bgColor theme="0"/>
        </patternFill>
      </fill>
    </ndxf>
  </rcc>
  <rfmt sheetId="7" sqref="E89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7" sqref="F89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7" sqref="G89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7" sqref="H89" start="0" length="0">
    <dxf>
      <font>
        <b/>
        <name val="Franklin Gothic Book"/>
        <scheme val="none"/>
      </font>
      <numFmt numFmtId="3" formatCode="#,##0"/>
    </dxf>
  </rfmt>
  <rfmt sheetId="7" s="1" sqref="I89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</dxf>
  </rfmt>
  <rfmt sheetId="7" sqref="C90" start="0" length="0">
    <dxf>
      <font>
        <color indexed="9"/>
        <name val="Franklin Gothic Book"/>
        <scheme val="none"/>
      </font>
      <numFmt numFmtId="0" formatCode="General"/>
      <border outline="0">
        <left style="medium">
          <color indexed="64"/>
        </left>
      </border>
    </dxf>
  </rfmt>
  <rcc rId="200" sId="7" odxf="1" dxf="1">
    <nc r="D92" t="inlineStr">
      <is>
        <t>### As March 31, 2019 was a non - business day for this Scheme, the NAV’s at the end of the period are as of March 29,2019.</t>
      </is>
    </nc>
    <ndxf>
      <fill>
        <patternFill patternType="solid">
          <bgColor theme="0"/>
        </patternFill>
      </fill>
    </ndxf>
  </rcc>
  <rfmt sheetId="7" sqref="E90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7" sqref="F90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7" sqref="G90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7" sqref="H90" start="0" length="0">
    <dxf>
      <font>
        <b/>
        <name val="Franklin Gothic Book"/>
        <scheme val="none"/>
      </font>
      <numFmt numFmtId="3" formatCode="#,##0"/>
    </dxf>
  </rfmt>
  <rfmt sheetId="7" s="1" sqref="I90" start="0" length="0">
    <dxf>
      <font>
        <sz val="10"/>
        <color auto="1"/>
        <name val="Franklin Gothic Book"/>
        <scheme val="none"/>
      </font>
      <numFmt numFmtId="35" formatCode="_(* #,##0.00_);_(* \(#,##0.00\);_(* &quot;-&quot;??_);_(@_)"/>
    </dxf>
  </rfmt>
  <rrc rId="201" sId="7" ref="A93:XFD93" action="deleteRow">
    <undo index="0" exp="area" ref3D="1" dr="$A$1:$I$93" dn="Z_9E351BF9_46AA_4E17_BD7F_BD39A5EBD962_.wvu.PrintArea" sId="7"/>
    <undo index="0" exp="area" ref3D="1" dr="$A$1:$B$1048576" dn="Z_9E351BF9_46AA_4E17_BD7F_BD39A5EBD962_.wvu.Cols" sId="7"/>
    <undo index="0" exp="area" ref3D="1" dr="$A$1:$I$93" dn="Z_62DD1CA0_C4DB_4681_AB87_8E5B064DADBB_.wvu.PrintArea" sId="7"/>
    <undo index="0" exp="area" ref3D="1" dr="$A$1:$B$1048576" dn="Z_62DD1CA0_C4DB_4681_AB87_8E5B064DADBB_.wvu.Cols" sId="7"/>
    <undo index="0" exp="area" ref3D="1" dr="$A$1:$I$93" dn="Print_Area" sId="7"/>
    <rfmt sheetId="7" xfDxf="1" sqref="A93:XFD93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93" start="0" length="0">
      <dxf>
        <font>
          <color rgb="FFFF0000"/>
          <name val="Palatino Linotype"/>
          <scheme val="none"/>
        </font>
      </dxf>
    </rfmt>
    <rfmt sheetId="7" sqref="B93" start="0" length="0">
      <dxf>
        <font>
          <color rgb="FFFF0000"/>
          <name val="Palatino Linotype"/>
          <scheme val="none"/>
        </font>
      </dxf>
    </rfmt>
    <rcc rId="0" sId="7" dxf="1" numFmtId="19">
      <nc r="C93">
        <v>40086</v>
      </nc>
      <ndxf>
        <font>
          <color indexed="9"/>
          <name val="Palatino Linotype"/>
          <scheme val="none"/>
        </font>
        <numFmt numFmtId="19" formatCode="m/d/yyyy"/>
      </ndxf>
    </rcc>
    <rfmt sheetId="7" sqref="I93" start="0" length="0">
      <dxf>
        <border outline="0">
          <right style="medium">
            <color indexed="64"/>
          </right>
        </border>
      </dxf>
    </rfmt>
  </rrc>
  <rrc rId="202" sId="7" ref="A69:XFD69" action="deleteRow">
    <undo index="0" exp="area" ref3D="1" dr="$A$1:$B$1048576" dn="Z_9E351BF9_46AA_4E17_BD7F_BD39A5EBD962_.wvu.Cols" sId="7"/>
    <undo index="0" exp="area" ref3D="1" dr="$A$1:$B$1048576" dn="Z_62DD1CA0_C4DB_4681_AB87_8E5B064DADBB_.wvu.Cols" sId="7"/>
    <rfmt sheetId="7" xfDxf="1" sqref="A69:XFD6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69" start="0" length="0">
      <dxf>
        <font>
          <color rgb="FFFF0000"/>
          <name val="Palatino Linotype"/>
          <scheme val="none"/>
        </font>
      </dxf>
    </rfmt>
    <rfmt sheetId="7" sqref="B69" start="0" length="0">
      <dxf>
        <font>
          <color rgb="FFFF0000"/>
          <name val="Palatino Linotype"/>
          <scheme val="none"/>
        </font>
      </dxf>
    </rfmt>
    <rfmt sheetId="7" sqref="C6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7" dxf="1">
      <nc r="D69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7" sqref="E69" start="0" length="0">
      <dxf>
        <font>
          <name val="Franklin Gothic Book"/>
          <scheme val="none"/>
        </font>
      </dxf>
    </rfmt>
    <rfmt sheetId="7" sqref="F69" start="0" length="0">
      <dxf>
        <font>
          <b/>
          <name val="Franklin Gothic Book"/>
          <scheme val="none"/>
        </font>
      </dxf>
    </rfmt>
    <rfmt sheetId="7" sqref="G69" start="0" length="0">
      <dxf>
        <font>
          <b/>
          <name val="Franklin Gothic Book"/>
          <scheme val="none"/>
        </font>
      </dxf>
    </rfmt>
    <rfmt sheetId="7" sqref="H69" start="0" length="0">
      <dxf>
        <font>
          <b/>
          <name val="Franklin Gothic Book"/>
          <scheme val="none"/>
        </font>
        <numFmt numFmtId="3" formatCode="#,##0"/>
      </dxf>
    </rfmt>
    <rfmt sheetId="7" s="1" sqref="I6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203" sId="7" ref="A69:XFD69" action="deleteRow">
    <undo index="0" exp="area" ref3D="1" dr="$A$1:$B$1048576" dn="Z_9E351BF9_46AA_4E17_BD7F_BD39A5EBD962_.wvu.Cols" sId="7"/>
    <undo index="0" exp="area" ref3D="1" dr="$A$1:$B$1048576" dn="Z_62DD1CA0_C4DB_4681_AB87_8E5B064DADBB_.wvu.Cols" sId="7"/>
    <rfmt sheetId="7" xfDxf="1" sqref="A69:XFD6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7" sqref="A69" start="0" length="0">
      <dxf>
        <font>
          <color rgb="FFFF0000"/>
          <name val="Palatino Linotype"/>
          <scheme val="none"/>
        </font>
      </dxf>
    </rfmt>
    <rfmt sheetId="7" sqref="B69" start="0" length="0">
      <dxf>
        <font>
          <color rgb="FFFF0000"/>
          <name val="Palatino Linotype"/>
          <scheme val="none"/>
        </font>
      </dxf>
    </rfmt>
    <rfmt sheetId="7" sqref="C6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7" dxf="1">
      <nc r="D69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7" sqref="E69" start="0" length="0">
      <dxf>
        <font>
          <name val="Franklin Gothic Book"/>
          <scheme val="none"/>
        </font>
      </dxf>
    </rfmt>
    <rfmt sheetId="7" sqref="F69" start="0" length="0">
      <dxf>
        <font>
          <b/>
          <name val="Franklin Gothic Book"/>
          <scheme val="none"/>
        </font>
      </dxf>
    </rfmt>
    <rfmt sheetId="7" sqref="G69" start="0" length="0">
      <dxf>
        <font>
          <b/>
          <name val="Franklin Gothic Book"/>
          <scheme val="none"/>
        </font>
      </dxf>
    </rfmt>
    <rfmt sheetId="7" sqref="H69" start="0" length="0">
      <dxf>
        <font>
          <b/>
          <name val="Franklin Gothic Book"/>
          <scheme val="none"/>
        </font>
        <numFmt numFmtId="3" formatCode="#,##0"/>
      </dxf>
    </rfmt>
    <rfmt sheetId="7" s="1" sqref="I6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fmt sheetId="8" sqref="C3:I3" start="0" length="2147483647">
    <dxf>
      <font>
        <color auto="1"/>
      </font>
    </dxf>
  </rfmt>
  <rfmt sheetId="8" sqref="C7:I8">
    <dxf>
      <fill>
        <patternFill>
          <bgColor theme="1"/>
        </patternFill>
      </fill>
    </dxf>
  </rfmt>
  <rfmt sheetId="8" sqref="C7:I8" start="0" length="2147483647">
    <dxf>
      <font/>
    </dxf>
  </rfmt>
  <rrc rId="204" sId="8" ref="A97:XFD97" action="insertRow">
    <undo index="0" exp="area" ref3D="1" dr="$A$1:$B$1048576" dn="Z_9E351BF9_46AA_4E17_BD7F_BD39A5EBD962_.wvu.Cols" sId="8"/>
    <undo index="0" exp="area" ref3D="1" dr="$A$1:$B$1048576" dn="Z_62DD1CA0_C4DB_4681_AB87_8E5B064DADBB_.wvu.Cols" sId="8"/>
  </rrc>
  <rrc rId="205" sId="8" ref="A97:XFD97" action="insertRow">
    <undo index="0" exp="area" ref3D="1" dr="$A$1:$B$1048576" dn="Z_9E351BF9_46AA_4E17_BD7F_BD39A5EBD962_.wvu.Cols" sId="8"/>
    <undo index="0" exp="area" ref3D="1" dr="$A$1:$B$1048576" dn="Z_62DD1CA0_C4DB_4681_AB87_8E5B064DADBB_.wvu.Cols" sId="8"/>
  </rrc>
  <rrc rId="206" sId="8" ref="A97:XFD97" action="insertRow">
    <undo index="0" exp="area" ref3D="1" dr="$A$1:$B$1048576" dn="Z_9E351BF9_46AA_4E17_BD7F_BD39A5EBD962_.wvu.Cols" sId="8"/>
    <undo index="0" exp="area" ref3D="1" dr="$A$1:$B$1048576" dn="Z_62DD1CA0_C4DB_4681_AB87_8E5B064DADBB_.wvu.Cols" sId="8"/>
  </rrc>
  <rcc rId="207" sId="8">
    <nc r="D97" t="inlineStr">
      <is>
        <t>Regular Plan - Dividend Option</t>
      </is>
    </nc>
  </rcc>
  <rcc rId="208" sId="8" numFmtId="4">
    <nc r="F97">
      <v>1.1000000000000001</v>
    </nc>
  </rcc>
  <rcc rId="209" sId="8" numFmtId="4">
    <nc r="G97">
      <v>1.1000000000000001</v>
    </nc>
  </rcc>
  <rfmt sheetId="8" sqref="D96" start="0" length="0">
    <dxf>
      <alignment horizontal="general" readingOrder="0"/>
      <border outline="0">
        <left/>
        <top/>
        <bottom/>
      </border>
    </dxf>
  </rfmt>
  <rfmt sheetId="8" sqref="D97" start="0" length="0">
    <dxf>
      <alignment horizontal="general" readingOrder="0"/>
      <border outline="0">
        <left/>
        <top/>
        <bottom/>
      </border>
    </dxf>
  </rfmt>
  <rfmt sheetId="8" sqref="C96" start="0" length="0">
    <dxf>
      <alignment horizontal="general" vertical="bottom" readingOrder="0"/>
    </dxf>
  </rfmt>
  <rcc rId="210" sId="8" odxf="1" dxf="1">
    <nc r="D98" t="inlineStr">
      <is>
        <t>## As September 30, 2018 was a non - business day for this Scheme, the NAV’s at the beginning of the period are as of September 28,2018.</t>
      </is>
    </nc>
    <ndxf>
      <fill>
        <patternFill patternType="solid">
          <bgColor theme="0"/>
        </patternFill>
      </fill>
    </ndxf>
  </rcc>
  <rfmt sheetId="8" sqref="E96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8" sqref="F96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G96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H96" start="0" length="0">
    <dxf>
      <font>
        <b/>
        <name val="Franklin Gothic Book"/>
        <scheme val="none"/>
      </font>
      <numFmt numFmtId="3" formatCode="#,##0"/>
    </dxf>
  </rfmt>
  <rfmt sheetId="8" s="1" sqref="I96" start="0" length="0">
    <dxf>
      <numFmt numFmtId="35" formatCode="_(* #,##0.00_);_(* \(#,##0.00\);_(* &quot;-&quot;??_);_(@_)"/>
    </dxf>
  </rfmt>
  <rfmt sheetId="8" sqref="C97" start="0" length="0">
    <dxf>
      <alignment horizontal="general" vertical="bottom" readingOrder="0"/>
    </dxf>
  </rfmt>
  <rcc rId="211" sId="8" odxf="1" dxf="1">
    <nc r="D99" t="inlineStr">
      <is>
        <t>### As March 31, 2019 was a non - business day for this Scheme, the NAV’s at the end of the period are as of March 29,2019.</t>
      </is>
    </nc>
    <ndxf>
      <fill>
        <patternFill patternType="solid">
          <bgColor theme="0"/>
        </patternFill>
      </fill>
    </ndxf>
  </rcc>
  <rfmt sheetId="8" sqref="E97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8" sqref="F97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G97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H97" start="0" length="0">
    <dxf>
      <font>
        <b/>
        <name val="Franklin Gothic Book"/>
        <scheme val="none"/>
      </font>
      <numFmt numFmtId="3" formatCode="#,##0"/>
    </dxf>
  </rfmt>
  <rfmt sheetId="8" s="1" sqref="I97" start="0" length="0">
    <dxf>
      <numFmt numFmtId="35" formatCode="_(* #,##0.00_);_(* \(#,##0.00\);_(* &quot;-&quot;??_);_(@_)"/>
    </dxf>
  </rfmt>
  <rfmt sheetId="8" sqref="C98" start="0" length="0">
    <dxf>
      <alignment horizontal="general" vertical="bottom" readingOrder="0"/>
    </dxf>
  </rfmt>
  <rfmt sheetId="8" sqref="D98" start="0" length="0">
    <dxf>
      <fill>
        <patternFill patternType="solid">
          <bgColor theme="0"/>
        </patternFill>
      </fill>
      <alignment horizontal="general" readingOrder="0"/>
      <border outline="0">
        <left/>
        <top/>
        <bottom/>
      </border>
    </dxf>
  </rfmt>
  <rfmt sheetId="8" sqref="E98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8" sqref="F98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G98" start="0" length="0">
    <dxf>
      <font>
        <b/>
        <color theme="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8" sqref="H98" start="0" length="0">
    <dxf>
      <font>
        <b/>
        <name val="Franklin Gothic Book"/>
        <scheme val="none"/>
      </font>
      <numFmt numFmtId="3" formatCode="#,##0"/>
    </dxf>
  </rfmt>
  <rfmt sheetId="8" s="1" sqref="I98" start="0" length="0">
    <dxf>
      <numFmt numFmtId="35" formatCode="_(* #,##0.00_);_(* \(#,##0.00\);_(* &quot;-&quot;??_);_(@_)"/>
    </dxf>
  </rfmt>
  <rrc rId="212" sId="8" ref="A100:XFD100" action="deleteRow">
    <undo index="0" exp="area" ref3D="1" dr="$A$1:$I$100" dn="Z_9E351BF9_46AA_4E17_BD7F_BD39A5EBD962_.wvu.PrintArea" sId="8"/>
    <undo index="0" exp="area" ref3D="1" dr="$A$1:$B$1048576" dn="Z_9E351BF9_46AA_4E17_BD7F_BD39A5EBD962_.wvu.Cols" sId="8"/>
    <undo index="0" exp="area" ref3D="1" dr="$A$1:$I$100" dn="Z_62DD1CA0_C4DB_4681_AB87_8E5B064DADBB_.wvu.PrintArea" sId="8"/>
    <undo index="0" exp="area" ref3D="1" dr="$A$1:$B$1048576" dn="Z_62DD1CA0_C4DB_4681_AB87_8E5B064DADBB_.wvu.Cols" sId="8"/>
    <undo index="0" exp="area" ref3D="1" dr="$A$1:$I$100" dn="Print_Area" sId="8"/>
    <rfmt sheetId="8" xfDxf="1" sqref="A100:XFD100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100" start="0" length="0">
      <dxf>
        <font>
          <color rgb="FFFF0000"/>
          <name val="Palatino Linotype"/>
          <scheme val="none"/>
        </font>
      </dxf>
    </rfmt>
    <rfmt sheetId="8" sqref="B100" start="0" length="0">
      <dxf>
        <font>
          <color rgb="FFFF0000"/>
          <name val="Palatino Linotype"/>
          <scheme val="none"/>
        </font>
      </dxf>
    </rfmt>
    <rfmt sheetId="8" sqref="C10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8" dxf="1">
      <nc r="D100" t="inlineStr">
        <is>
          <t>Regular Plan - Dividend Option</t>
        </is>
      </nc>
      <ndxf>
        <font>
          <name val="Franklin Gothic Book"/>
          <scheme val="none"/>
        </font>
      </ndxf>
    </rcc>
    <rfmt sheetId="8" sqref="E100" start="0" length="0">
      <dxf>
        <font>
          <name val="Franklin Gothic Book"/>
          <scheme val="none"/>
        </font>
      </dxf>
    </rfmt>
    <rcc rId="0" sId="8" dxf="1">
      <nc r="F100">
        <v>1.1000000000000001</v>
      </nc>
      <ndxf>
        <font>
          <b/>
          <name val="Franklin Gothic Book"/>
          <scheme val="none"/>
        </font>
      </ndxf>
    </rcc>
    <rcc rId="0" sId="8" dxf="1">
      <nc r="G100">
        <v>1.1000000000000001</v>
      </nc>
      <ndxf>
        <font>
          <b/>
          <name val="Franklin Gothic Book"/>
          <scheme val="none"/>
        </font>
      </ndxf>
    </rcc>
    <rfmt sheetId="8" sqref="H100" start="0" length="0">
      <dxf>
        <font>
          <b/>
          <name val="Franklin Gothic Book"/>
          <scheme val="none"/>
        </font>
        <numFmt numFmtId="3" formatCode="#,##0"/>
      </dxf>
    </rfmt>
    <rfmt sheetId="8" s="1" sqref="I10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cmt sheetId="8" cell="D98" guid="{00000000-0000-0000-0000-000000000000}" action="delete" author="Pooja Dilip Thakkar"/>
  <rfmt sheetId="9" sqref="C3:I3" start="0" length="2147483647">
    <dxf>
      <font>
        <color auto="1"/>
      </font>
    </dxf>
  </rfmt>
  <rfmt sheetId="9" sqref="C7:I8">
    <dxf>
      <fill>
        <patternFill>
          <bgColor theme="1"/>
        </patternFill>
      </fill>
    </dxf>
  </rfmt>
  <rfmt sheetId="9" sqref="C7:I8" start="0" length="2147483647">
    <dxf>
      <font/>
    </dxf>
  </rfmt>
  <rrc rId="213" sId="8" ref="A76:XFD76" action="deleteRow">
    <undo index="0" exp="area" ref3D="1" dr="$A$1:$B$1048576" dn="Z_9E351BF9_46AA_4E17_BD7F_BD39A5EBD962_.wvu.Cols" sId="8"/>
    <undo index="0" exp="area" ref3D="1" dr="$A$1:$B$1048576" dn="Z_62DD1CA0_C4DB_4681_AB87_8E5B064DADBB_.wvu.Cols" sId="8"/>
    <rfmt sheetId="8" xfDxf="1" sqref="A76:XFD7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76" start="0" length="0">
      <dxf>
        <font>
          <color rgb="FFFF0000"/>
          <name val="Palatino Linotype"/>
          <scheme val="none"/>
        </font>
      </dxf>
    </rfmt>
    <rfmt sheetId="8" sqref="B76" start="0" length="0">
      <dxf>
        <font>
          <color rgb="FFFF0000"/>
          <name val="Palatino Linotype"/>
          <scheme val="none"/>
        </font>
      </dxf>
    </rfmt>
    <rfmt sheetId="8" sqref="C76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8" dxf="1">
      <nc r="D76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8" sqref="E76" start="0" length="0">
      <dxf>
        <font>
          <name val="Franklin Gothic Book"/>
          <scheme val="none"/>
        </font>
      </dxf>
    </rfmt>
    <rfmt sheetId="8" sqref="F76" start="0" length="0">
      <dxf>
        <font>
          <b/>
          <name val="Franklin Gothic Book"/>
          <scheme val="none"/>
        </font>
      </dxf>
    </rfmt>
    <rfmt sheetId="8" sqref="G76" start="0" length="0">
      <dxf>
        <font>
          <b/>
          <name val="Franklin Gothic Book"/>
          <scheme val="none"/>
        </font>
      </dxf>
    </rfmt>
    <rfmt sheetId="8" sqref="H76" start="0" length="0">
      <dxf>
        <font>
          <b/>
          <name val="Franklin Gothic Book"/>
          <scheme val="none"/>
        </font>
        <numFmt numFmtId="3" formatCode="#,##0"/>
      </dxf>
    </rfmt>
    <rfmt sheetId="8" s="1" sqref="I76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214" sId="8" ref="A76:XFD76" action="deleteRow">
    <undo index="0" exp="area" ref3D="1" dr="$A$1:$B$1048576" dn="Z_9E351BF9_46AA_4E17_BD7F_BD39A5EBD962_.wvu.Cols" sId="8"/>
    <undo index="0" exp="area" ref3D="1" dr="$A$1:$B$1048576" dn="Z_62DD1CA0_C4DB_4681_AB87_8E5B064DADBB_.wvu.Cols" sId="8"/>
    <rfmt sheetId="8" xfDxf="1" sqref="A76:XFD7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8" sqref="A76" start="0" length="0">
      <dxf>
        <font>
          <color rgb="FFFF0000"/>
          <name val="Palatino Linotype"/>
          <scheme val="none"/>
        </font>
      </dxf>
    </rfmt>
    <rfmt sheetId="8" sqref="B76" start="0" length="0">
      <dxf>
        <font>
          <color rgb="FFFF0000"/>
          <name val="Palatino Linotype"/>
          <scheme val="none"/>
        </font>
      </dxf>
    </rfmt>
    <rfmt sheetId="8" sqref="C76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8" dxf="1">
      <nc r="D76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  <fill>
          <patternFill patternType="none">
            <bgColor indexed="65"/>
          </patternFill>
        </fill>
      </ndxf>
    </rcc>
    <rfmt sheetId="8" sqref="E76" start="0" length="0">
      <dxf>
        <font>
          <name val="Franklin Gothic Book"/>
          <scheme val="none"/>
        </font>
      </dxf>
    </rfmt>
    <rfmt sheetId="8" sqref="F76" start="0" length="0">
      <dxf>
        <font>
          <b/>
          <name val="Franklin Gothic Book"/>
          <scheme val="none"/>
        </font>
      </dxf>
    </rfmt>
    <rfmt sheetId="8" sqref="G76" start="0" length="0">
      <dxf>
        <font>
          <b/>
          <name val="Franklin Gothic Book"/>
          <scheme val="none"/>
        </font>
      </dxf>
    </rfmt>
    <rfmt sheetId="8" sqref="H76" start="0" length="0">
      <dxf>
        <font>
          <b/>
          <name val="Franklin Gothic Book"/>
          <scheme val="none"/>
        </font>
        <numFmt numFmtId="3" formatCode="#,##0"/>
      </dxf>
    </rfmt>
    <rfmt sheetId="8" s="1" sqref="I76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fmt sheetId="10" sqref="C3:I3" start="0" length="2147483647">
    <dxf>
      <font>
        <color auto="1"/>
      </font>
    </dxf>
  </rfmt>
  <rfmt sheetId="10" sqref="C7:I8">
    <dxf>
      <fill>
        <patternFill>
          <bgColor theme="1"/>
        </patternFill>
      </fill>
    </dxf>
  </rfmt>
  <rfmt sheetId="10" sqref="C7:I8" start="0" length="2147483647">
    <dxf>
      <font/>
    </dxf>
  </rfmt>
  <rrc rId="215" sId="10" ref="A93:XFD93" action="insertRow">
    <undo index="0" exp="area" ref3D="1" dr="$A$1:$B$1048576" dn="Z_9E351BF9_46AA_4E17_BD7F_BD39A5EBD962_.wvu.Cols" sId="10"/>
    <undo index="0" exp="area" ref3D="1" dr="$A$1:$B$1048576" dn="Z_62DD1CA0_C4DB_4681_AB87_8E5B064DADBB_.wvu.Cols" sId="10"/>
  </rrc>
  <rrc rId="216" sId="10" ref="A93:XFD93" action="insertRow">
    <undo index="0" exp="area" ref3D="1" dr="$A$1:$B$1048576" dn="Z_9E351BF9_46AA_4E17_BD7F_BD39A5EBD962_.wvu.Cols" sId="10"/>
    <undo index="0" exp="area" ref3D="1" dr="$A$1:$B$1048576" dn="Z_62DD1CA0_C4DB_4681_AB87_8E5B064DADBB_.wvu.Cols" sId="10"/>
  </rrc>
  <rrc rId="217" sId="10" ref="A93:XFD93" action="insertRow">
    <undo index="0" exp="area" ref3D="1" dr="$A$1:$B$1048576" dn="Z_9E351BF9_46AA_4E17_BD7F_BD39A5EBD962_.wvu.Cols" sId="10"/>
    <undo index="0" exp="area" ref3D="1" dr="$A$1:$B$1048576" dn="Z_62DD1CA0_C4DB_4681_AB87_8E5B064DADBB_.wvu.Cols" sId="10"/>
  </rrc>
  <rrc rId="218" sId="10" ref="A93:XFD93" action="insertRow">
    <undo index="0" exp="area" ref3D="1" dr="$A$1:$B$1048576" dn="Z_9E351BF9_46AA_4E17_BD7F_BD39A5EBD962_.wvu.Cols" sId="10"/>
    <undo index="0" exp="area" ref3D="1" dr="$A$1:$B$1048576" dn="Z_62DD1CA0_C4DB_4681_AB87_8E5B064DADBB_.wvu.Cols" sId="10"/>
  </rrc>
  <rm rId="219" sheetId="10" source="D97:G97" destination="D93:G93" sourceSheetId="10">
    <rfmt sheetId="10" sqref="D93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0" sqref="E93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93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3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220" sheetId="10" source="D73:D74" destination="D94:D95" sourceSheetId="10">
    <rfmt sheetId="10" sqref="D94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0" sqref="D95" start="0" length="0">
      <dxf>
        <font>
          <sz val="10"/>
          <color auto="1"/>
          <name val="Franklin Gothic Book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rc rId="221" sId="10" ref="A96:XFD96" action="deleteRow">
    <undo index="0" exp="area" ref3D="1" dr="$A$1:$B$1048576" dn="Z_9E351BF9_46AA_4E17_BD7F_BD39A5EBD962_.wvu.Cols" sId="10"/>
    <undo index="0" exp="area" ref3D="1" dr="$A$1:$B$1048576" dn="Z_62DD1CA0_C4DB_4681_AB87_8E5B064DADBB_.wvu.Cols" sId="10"/>
    <rfmt sheetId="10" xfDxf="1" sqref="A96:XFD9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96" start="0" length="0">
      <dxf>
        <font>
          <color rgb="FFFF0000"/>
          <name val="Palatino Linotype"/>
          <scheme val="none"/>
        </font>
      </dxf>
    </rfmt>
    <rfmt sheetId="10" sqref="B96" start="0" length="0">
      <dxf>
        <font>
          <color rgb="FFFF0000"/>
          <name val="Palatino Linotype"/>
          <scheme val="none"/>
        </font>
      </dxf>
    </rfmt>
    <rfmt sheetId="10" sqref="C96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qref="D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0" sqref="E96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96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6" start="0" length="0">
      <dxf>
        <font>
          <sz val="11"/>
          <name val="Calibri"/>
          <scheme val="minor"/>
        </font>
        <numFmt numFmtId="168" formatCode="0.0000"/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96" start="0" length="0">
      <dxf>
        <font>
          <name val="Franklin Gothic Book"/>
          <scheme val="none"/>
        </font>
      </dxf>
    </rfmt>
    <rfmt sheetId="10" sqref="I96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22" sId="10" ref="A96:XFD96" action="deleteRow">
    <undo index="0" exp="area" ref3D="1" dr="$A$1:$I$96" dn="Z_9E351BF9_46AA_4E17_BD7F_BD39A5EBD962_.wvu.PrintArea" sId="10"/>
    <undo index="0" exp="area" ref3D="1" dr="$A$1:$B$1048576" dn="Z_9E351BF9_46AA_4E17_BD7F_BD39A5EBD962_.wvu.Cols" sId="10"/>
    <undo index="0" exp="area" ref3D="1" dr="$A$1:$B$1048576" dn="Z_62DD1CA0_C4DB_4681_AB87_8E5B064DADBB_.wvu.Cols" sId="10"/>
    <undo index="0" exp="area" ref3D="1" dr="$A$1:$I$96" dn="Z_62DD1CA0_C4DB_4681_AB87_8E5B064DADBB_.wvu.PrintArea" sId="10"/>
    <undo index="0" exp="area" ref3D="1" dr="$A$1:$I$96" dn="Print_Area" sId="10"/>
    <rfmt sheetId="10" xfDxf="1" sqref="A96:XFD9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96" start="0" length="0">
      <dxf>
        <font>
          <color rgb="FFFF0000"/>
          <name val="Palatino Linotype"/>
          <scheme val="none"/>
        </font>
      </dxf>
    </rfmt>
    <rfmt sheetId="10" sqref="B96" start="0" length="0">
      <dxf>
        <font>
          <color rgb="FFFF0000"/>
          <name val="Palatino Linotype"/>
          <scheme val="none"/>
        </font>
      </dxf>
    </rfmt>
    <rfmt sheetId="10" sqref="C96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qref="H96" start="0" length="0">
      <dxf>
        <font>
          <name val="Franklin Gothic Book"/>
          <scheme val="none"/>
        </font>
      </dxf>
    </rfmt>
    <rfmt sheetId="10" sqref="I96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223" sId="10" ref="A73:XFD73" action="deleteRow">
    <undo index="0" exp="area" ref3D="1" dr="$A$1:$B$1048576" dn="Z_9E351BF9_46AA_4E17_BD7F_BD39A5EBD962_.wvu.Cols" sId="10"/>
    <undo index="0" exp="area" ref3D="1" dr="$A$1:$B$1048576" dn="Z_62DD1CA0_C4DB_4681_AB87_8E5B064DADBB_.wvu.Cols" sId="10"/>
    <rfmt sheetId="10" xfDxf="1" sqref="A73:XFD73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3" start="0" length="0">
      <dxf>
        <font>
          <color rgb="FFFF0000"/>
          <name val="Palatino Linotype"/>
          <scheme val="none"/>
        </font>
      </dxf>
    </rfmt>
    <rfmt sheetId="10" sqref="B73" start="0" length="0">
      <dxf>
        <font>
          <color rgb="FFFF0000"/>
          <name val="Palatino Linotype"/>
          <scheme val="none"/>
        </font>
      </dxf>
    </rfmt>
    <rfmt sheetId="10" sqref="C73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0" sqref="E73" start="0" length="0">
      <dxf>
        <font>
          <name val="Franklin Gothic Book"/>
          <scheme val="none"/>
        </font>
      </dxf>
    </rfmt>
    <rfmt sheetId="10" sqref="F73" start="0" length="0">
      <dxf>
        <font>
          <b/>
          <name val="Franklin Gothic Book"/>
          <scheme val="none"/>
        </font>
      </dxf>
    </rfmt>
    <rfmt sheetId="10" sqref="G73" start="0" length="0">
      <dxf>
        <font>
          <b/>
          <name val="Franklin Gothic Book"/>
          <scheme val="none"/>
        </font>
      </dxf>
    </rfmt>
    <rfmt sheetId="10" sqref="H73" start="0" length="0">
      <dxf>
        <font>
          <b/>
          <name val="Franklin Gothic Book"/>
          <scheme val="none"/>
        </font>
        <numFmt numFmtId="3" formatCode="#,##0"/>
      </dxf>
    </rfmt>
    <rfmt sheetId="10" s="1" sqref="I7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0" sqref="J73" start="0" length="0">
      <dxf>
        <numFmt numFmtId="4" formatCode="#,##0.00"/>
      </dxf>
    </rfmt>
  </rrc>
  <rrc rId="224" sId="10" ref="A73:XFD73" action="deleteRow">
    <undo index="0" exp="area" ref3D="1" dr="$A$1:$B$1048576" dn="Z_9E351BF9_46AA_4E17_BD7F_BD39A5EBD962_.wvu.Cols" sId="10"/>
    <undo index="0" exp="area" ref3D="1" dr="$A$1:$B$1048576" dn="Z_62DD1CA0_C4DB_4681_AB87_8E5B064DADBB_.wvu.Cols" sId="10"/>
    <rfmt sheetId="10" xfDxf="1" sqref="A73:XFD73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3" start="0" length="0">
      <dxf>
        <font>
          <color rgb="FFFF0000"/>
          <name val="Palatino Linotype"/>
          <scheme val="none"/>
        </font>
      </dxf>
    </rfmt>
    <rfmt sheetId="10" sqref="B73" start="0" length="0">
      <dxf>
        <font>
          <color rgb="FFFF0000"/>
          <name val="Palatino Linotype"/>
          <scheme val="none"/>
        </font>
      </dxf>
    </rfmt>
    <rfmt sheetId="10" sqref="C73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0" sqref="E73" start="0" length="0">
      <dxf>
        <font>
          <name val="Franklin Gothic Book"/>
          <scheme val="none"/>
        </font>
      </dxf>
    </rfmt>
    <rfmt sheetId="10" sqref="F73" start="0" length="0">
      <dxf>
        <font>
          <b/>
          <name val="Franklin Gothic Book"/>
          <scheme val="none"/>
        </font>
      </dxf>
    </rfmt>
    <rfmt sheetId="10" sqref="G73" start="0" length="0">
      <dxf>
        <font>
          <b/>
          <name val="Franklin Gothic Book"/>
          <scheme val="none"/>
        </font>
      </dxf>
    </rfmt>
    <rfmt sheetId="10" sqref="H73" start="0" length="0">
      <dxf>
        <font>
          <b/>
          <name val="Franklin Gothic Book"/>
          <scheme val="none"/>
        </font>
        <numFmt numFmtId="3" formatCode="#,##0"/>
      </dxf>
    </rfmt>
    <rfmt sheetId="10" s="1" sqref="I73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10" sqref="J73" start="0" length="0">
      <dxf>
        <numFmt numFmtId="4" formatCode="#,##0.00"/>
      </dxf>
    </rfmt>
  </rrc>
  <rfmt sheetId="10" sqref="C92" start="0" length="0">
    <dxf>
      <alignment horizontal="general" vertical="bottom" readingOrder="0"/>
    </dxf>
  </rfmt>
  <rfmt sheetId="10" sqref="D92" start="0" length="0">
    <dxf>
      <fill>
        <patternFill patternType="solid">
          <bgColor theme="0"/>
        </patternFill>
      </fill>
    </dxf>
  </rfmt>
  <rfmt sheetId="10" sqref="E92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10" sqref="F92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10" sqref="G92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10" sqref="H92" start="0" length="0">
    <dxf>
      <font>
        <b/>
        <name val="Franklin Gothic Book"/>
        <scheme val="none"/>
      </font>
      <numFmt numFmtId="3" formatCode="#,##0"/>
    </dxf>
  </rfmt>
  <rfmt sheetId="10" s="1" sqref="I92" start="0" length="0">
    <dxf>
      <numFmt numFmtId="35" formatCode="_(* #,##0.00_);_(* \(#,##0.00\);_(* &quot;-&quot;??_);_(@_)"/>
    </dxf>
  </rfmt>
  <rfmt sheetId="10" sqref="J92" start="0" length="0">
    <dxf>
      <numFmt numFmtId="4" formatCode="#,##0.00"/>
    </dxf>
  </rfmt>
  <rfmt sheetId="10" sqref="C93" start="0" length="0">
    <dxf>
      <alignment horizontal="general" vertical="bottom" readingOrder="0"/>
    </dxf>
  </rfmt>
  <rfmt sheetId="10" sqref="D93" start="0" length="0">
    <dxf>
      <fill>
        <patternFill patternType="solid">
          <bgColor theme="0"/>
        </patternFill>
      </fill>
    </dxf>
  </rfmt>
  <rfmt sheetId="10" sqref="E93" start="0" length="0">
    <dxf>
      <fill>
        <patternFill patternType="solid">
          <bgColor theme="0"/>
        </patternFill>
      </fill>
      <alignment horizontal="general" readingOrder="0"/>
      <border outline="0">
        <right/>
        <top/>
        <bottom/>
      </border>
    </dxf>
  </rfmt>
  <rfmt sheetId="10" sqref="F93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10" sqref="G93" start="0" length="0">
    <dxf>
      <font>
        <b/>
        <sz val="11"/>
        <name val="Franklin Gothic Book"/>
        <scheme val="none"/>
      </font>
      <numFmt numFmtId="0" formatCode="General"/>
      <fill>
        <patternFill>
          <bgColor theme="0"/>
        </patternFill>
      </fill>
      <alignment horizontal="general" vertical="bottom" readingOrder="0"/>
      <border outline="0">
        <left/>
        <right/>
        <top/>
        <bottom/>
      </border>
    </dxf>
  </rfmt>
  <rfmt sheetId="10" sqref="H93" start="0" length="0">
    <dxf>
      <font>
        <b/>
        <name val="Franklin Gothic Book"/>
        <scheme val="none"/>
      </font>
      <numFmt numFmtId="3" formatCode="#,##0"/>
    </dxf>
  </rfmt>
  <rfmt sheetId="10" s="1" sqref="I93" start="0" length="0">
    <dxf>
      <numFmt numFmtId="35" formatCode="_(* #,##0.00_);_(* \(#,##0.00\);_(* &quot;-&quot;??_);_(@_)"/>
    </dxf>
  </rfmt>
  <rfmt sheetId="10" sqref="J93" start="0" length="0">
    <dxf>
      <numFmt numFmtId="4" formatCode="#,##0.00"/>
    </dxf>
  </rfmt>
  <rcmt sheetId="10" cell="D92" guid="{00000000-0000-0000-0000-000000000000}" action="delete" author="Pooja Dilip Thakkar"/>
  <rfmt sheetId="11" sqref="C7:I8">
    <dxf>
      <fill>
        <patternFill>
          <bgColor theme="1"/>
        </patternFill>
      </fill>
    </dxf>
  </rfmt>
  <rfmt sheetId="11" sqref="C7:I8" start="0" length="2147483647">
    <dxf>
      <font/>
    </dxf>
  </rfmt>
  <rfmt sheetId="11" sqref="C3:I3" start="0" length="2147483647">
    <dxf>
      <font>
        <color auto="1"/>
      </font>
    </dxf>
  </rfmt>
  <rfmt sheetId="12" sqref="C7:I8">
    <dxf>
      <fill>
        <patternFill>
          <bgColor theme="1"/>
        </patternFill>
      </fill>
    </dxf>
  </rfmt>
  <rfmt sheetId="12" sqref="C7:I8" start="0" length="2147483647">
    <dxf>
      <font/>
    </dxf>
  </rfmt>
  <rcmt sheetId="12" cell="C7" guid="{00000000-0000-0000-0000-000000000000}" action="delete" author="summer trainee"/>
  <rrc rId="225" sId="12" ref="A89:XFD89" action="insertRow">
    <undo index="0" exp="area" ref3D="1" dr="$A$1:$B$1048576" dn="Z_9E351BF9_46AA_4E17_BD7F_BD39A5EBD962_.wvu.Cols" sId="12"/>
    <undo index="0" exp="area" ref3D="1" dr="$A$1:$B$1048576" dn="Z_62DD1CA0_C4DB_4681_AB87_8E5B064DADBB_.wvu.Cols" sId="12"/>
  </rrc>
  <rrc rId="226" sId="12" ref="A89:XFD89" action="insertRow">
    <undo index="0" exp="area" ref3D="1" dr="$A$1:$B$1048576" dn="Z_9E351BF9_46AA_4E17_BD7F_BD39A5EBD962_.wvu.Cols" sId="12"/>
    <undo index="0" exp="area" ref3D="1" dr="$A$1:$B$1048576" dn="Z_62DD1CA0_C4DB_4681_AB87_8E5B064DADBB_.wvu.Cols" sId="12"/>
  </rrc>
  <rrc rId="227" sId="12" ref="A89:XFD89" action="insertRow">
    <undo index="0" exp="area" ref3D="1" dr="$A$1:$B$1048576" dn="Z_9E351BF9_46AA_4E17_BD7F_BD39A5EBD962_.wvu.Cols" sId="12"/>
    <undo index="0" exp="area" ref3D="1" dr="$A$1:$B$1048576" dn="Z_62DD1CA0_C4DB_4681_AB87_8E5B064DADBB_.wvu.Cols" sId="12"/>
  </rrc>
  <rm rId="228" sheetId="12" source="D92:G92" destination="D89:G89" sourceSheetId="12">
    <rfmt sheetId="12" sqref="D89" start="0" length="0">
      <dxf>
        <font>
          <sz val="10"/>
          <color auto="1"/>
          <name val="Franklin Gothic Book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E89" start="0" length="0">
      <dxf>
        <font>
          <sz val="10"/>
          <color auto="1"/>
          <name val="Franklin Gothic Book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89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89" start="0" length="0">
      <dxf>
        <font>
          <sz val="11"/>
          <color auto="1"/>
          <name val="Calibri"/>
          <scheme val="minor"/>
        </font>
        <numFmt numFmtId="168" formatCode="0.0000"/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dn rId="0" localSheetId="1" customView="1" name="Z_47B4B278_0783_456D_A67F_BA86C3DDE3D6_.wvu.PrintArea" hidden="1" oldHidden="1">
    <formula>'YO01'!$C$1:$I$100</formula>
  </rdn>
  <rdn rId="0" localSheetId="1" customView="1" name="Z_47B4B278_0783_456D_A67F_BA86C3DDE3D6_.wvu.Cols" hidden="1" oldHidden="1">
    <formula>'YO01'!$A:$B</formula>
  </rdn>
  <rdn rId="0" localSheetId="2" customView="1" name="Z_47B4B278_0783_456D_A67F_BA86C3DDE3D6_.wvu.PrintArea" hidden="1" oldHidden="1">
    <formula>'YO02'!$C$1:$I$150</formula>
  </rdn>
  <rdn rId="0" localSheetId="2" customView="1" name="Z_47B4B278_0783_456D_A67F_BA86C3DDE3D6_.wvu.Cols" hidden="1" oldHidden="1">
    <formula>'YO02'!$A:$B</formula>
  </rdn>
  <rdn rId="0" localSheetId="2" customView="1" name="Z_47B4B278_0783_456D_A67F_BA86C3DDE3D6_.wvu.FilterData" hidden="1" oldHidden="1">
    <formula>'YO02'!$A$9:$J$9</formula>
  </rdn>
  <rdn rId="0" localSheetId="3" customView="1" name="Z_47B4B278_0783_456D_A67F_BA86C3DDE3D6_.wvu.PrintArea" hidden="1" oldHidden="1">
    <formula>'YO03'!$C$1:$I$157</formula>
  </rdn>
  <rdn rId="0" localSheetId="3" customView="1" name="Z_47B4B278_0783_456D_A67F_BA86C3DDE3D6_.wvu.Cols" hidden="1" oldHidden="1">
    <formula>'YO03'!$A:$B</formula>
  </rdn>
  <rdn rId="0" localSheetId="3" customView="1" name="Z_47B4B278_0783_456D_A67F_BA86C3DDE3D6_.wvu.FilterData" hidden="1" oldHidden="1">
    <formula>'YO03'!$A$9:$K$115</formula>
  </rdn>
  <rdn rId="0" localSheetId="4" customView="1" name="Z_47B4B278_0783_456D_A67F_BA86C3DDE3D6_.wvu.PrintArea" hidden="1" oldHidden="1">
    <formula>'YO05'!$A$1:$I$86</formula>
  </rdn>
  <rdn rId="0" localSheetId="4" customView="1" name="Z_47B4B278_0783_456D_A67F_BA86C3DDE3D6_.wvu.Cols" hidden="1" oldHidden="1">
    <formula>'YO05'!$A:$B</formula>
  </rdn>
  <rdn rId="0" localSheetId="5" customView="1" name="Z_47B4B278_0783_456D_A67F_BA86C3DDE3D6_.wvu.PrintArea" hidden="1" oldHidden="1">
    <formula>'YO06'!$A$1:$H$87</formula>
  </rdn>
  <rdn rId="0" localSheetId="5" customView="1" name="Z_47B4B278_0783_456D_A67F_BA86C3DDE3D6_.wvu.Cols" hidden="1" oldHidden="1">
    <formula>'YO06'!$A:$A</formula>
  </rdn>
  <rdn rId="0" localSheetId="6" customView="1" name="Z_47B4B278_0783_456D_A67F_BA86C3DDE3D6_.wvu.PrintArea" hidden="1" oldHidden="1">
    <formula>'YO07'!$A$1:$I$89</formula>
  </rdn>
  <rdn rId="0" localSheetId="6" customView="1" name="Z_47B4B278_0783_456D_A67F_BA86C3DDE3D6_.wvu.Cols" hidden="1" oldHidden="1">
    <formula>'YO07'!$A:$B</formula>
  </rdn>
  <rdn rId="0" localSheetId="7" customView="1" name="Z_47B4B278_0783_456D_A67F_BA86C3DDE3D6_.wvu.PrintArea" hidden="1" oldHidden="1">
    <formula>'YO08'!$A$1:$I$90</formula>
  </rdn>
  <rdn rId="0" localSheetId="7" customView="1" name="Z_47B4B278_0783_456D_A67F_BA86C3DDE3D6_.wvu.Cols" hidden="1" oldHidden="1">
    <formula>'YO08'!$A:$B</formula>
  </rdn>
  <rdn rId="0" localSheetId="8" customView="1" name="Z_47B4B278_0783_456D_A67F_BA86C3DDE3D6_.wvu.PrintArea" hidden="1" oldHidden="1">
    <formula>'YO09'!$A$1:$I$97</formula>
  </rdn>
  <rdn rId="0" localSheetId="8" customView="1" name="Z_47B4B278_0783_456D_A67F_BA86C3DDE3D6_.wvu.Cols" hidden="1" oldHidden="1">
    <formula>'YO09'!$A:$B</formula>
  </rdn>
  <rdn rId="0" localSheetId="9" customView="1" name="Z_47B4B278_0783_456D_A67F_BA86C3DDE3D6_.wvu.PrintArea" hidden="1" oldHidden="1">
    <formula>'YO10'!$A$1:$I$178</formula>
  </rdn>
  <rdn rId="0" localSheetId="9" customView="1" name="Z_47B4B278_0783_456D_A67F_BA86C3DDE3D6_.wvu.Cols" hidden="1" oldHidden="1">
    <formula>'YO10'!$A:$B</formula>
  </rdn>
  <rdn rId="0" localSheetId="10" customView="1" name="Z_47B4B278_0783_456D_A67F_BA86C3DDE3D6_.wvu.PrintArea" hidden="1" oldHidden="1">
    <formula>'YO12'!$A$1:$I$93</formula>
  </rdn>
  <rdn rId="0" localSheetId="10" customView="1" name="Z_47B4B278_0783_456D_A67F_BA86C3DDE3D6_.wvu.Cols" hidden="1" oldHidden="1">
    <formula>'YO12'!$A:$B</formula>
  </rdn>
  <rdn rId="0" localSheetId="11" customView="1" name="Z_47B4B278_0783_456D_A67F_BA86C3DDE3D6_.wvu.PrintArea" hidden="1" oldHidden="1">
    <formula>'YO13'!$A$1:$I$87</formula>
  </rdn>
  <rdn rId="0" localSheetId="11" customView="1" name="Z_47B4B278_0783_456D_A67F_BA86C3DDE3D6_.wvu.Cols" hidden="1" oldHidden="1">
    <formula>'YO13'!$A:$B</formula>
  </rdn>
  <rdn rId="0" localSheetId="12" customView="1" name="Z_47B4B278_0783_456D_A67F_BA86C3DDE3D6_.wvu.PrintArea" hidden="1" oldHidden="1">
    <formula>'YO15'!$A$1:$I$92</formula>
  </rdn>
  <rdn rId="0" localSheetId="12" customView="1" name="Z_47B4B278_0783_456D_A67F_BA86C3DDE3D6_.wvu.Cols" hidden="1" oldHidden="1">
    <formula>'YO15'!$A:$B</formula>
  </rdn>
  <rcv guid="{47B4B278-0783-456D-A67F-BA86C3DDE3D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7" sId="12" ref="A54:XFD54" action="deleteRow"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54:XFD54" start="0" length="0"/>
  </rrc>
  <rrc rId="328" sId="12" ref="A54:XFD54" action="deleteRow">
    <undo index="0" exp="area" ref3D="1" dr="$A$1:$B$1048576" dn="Z_9E351BF9_46AA_4E17_BD7F_BD39A5EBD962_.wvu.Cols" sId="12"/>
    <undo index="0" exp="area" ref3D="1" dr="$A$1:$B$1048576" dn="Z_62DD1CA0_C4DB_4681_AB87_8E5B064DADBB_.wvu.Cols" sId="12"/>
    <undo index="0" exp="area" ref3D="1" dr="$A$1:$B$1048576" dn="Z_47B4B278_0783_456D_A67F_BA86C3DDE3D6_.wvu.Cols" sId="12"/>
    <rfmt sheetId="12" xfDxf="1" sqref="A54:XFD54" start="0" length="0"/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9" sId="5" ref="A87:XFD87" action="deleteRow">
    <undo index="0" exp="area" ref3D="1" dr="$A$1:$H$87" dn="Z_62DD1CA0_C4DB_4681_AB87_8E5B064DADBB_.wvu.PrintArea" sId="5"/>
    <undo index="0" exp="area" ref3D="1" dr="$A$1:$A$1048576" dn="Z_62DD1CA0_C4DB_4681_AB87_8E5B064DADBB_.wvu.Cols" sId="5"/>
    <undo index="0" exp="area" ref3D="1" dr="$A$1:$H$87" dn="Z_47B4B278_0783_456D_A67F_BA86C3DDE3D6_.wvu.PrintArea" sId="5"/>
    <undo index="0" exp="area" ref3D="1" dr="$A$1:$A$1048576" dn="Z_47B4B278_0783_456D_A67F_BA86C3DDE3D6_.wvu.Cols" sId="5"/>
    <undo index="0" exp="area" ref3D="1" dr="$A$1:$H$87" dn="Print_Area" sId="5"/>
    <undo index="0" exp="area" ref3D="1" dr="$A$1:$A$1048576" dn="Z_9E351BF9_46AA_4E17_BD7F_BD39A5EBD962_.wvu.Cols" sId="5"/>
    <rfmt sheetId="5" xfDxf="1" sqref="A87:XFD87" start="0" length="0">
      <dxf>
        <font>
          <color theme="0" tint="-0.34998626667073579"/>
        </font>
        <fill>
          <patternFill patternType="solid">
            <bgColor theme="0"/>
          </patternFill>
        </fill>
      </dxf>
    </rfmt>
    <rfmt sheetId="5" sqref="B87" start="0" length="0">
      <dxf>
        <font>
          <color theme="0" tint="-0.34998626667073579"/>
          <name val="Palatino Linotype"/>
          <scheme val="none"/>
        </font>
      </dxf>
    </rfmt>
    <rcc rId="0" sId="5" s="1" dxf="1">
      <nc r="C87" t="inlineStr">
        <is>
          <r>
            <t xml:space="preserve">
^^ The rating of CP issued by IL&amp;FS Ltd. has been downgraded to Default category on  </t>
          </r>
          <r>
            <rPr>
              <sz val="10"/>
              <color rgb="FFFF0000"/>
              <rFont val="Franklin Gothic Book"/>
              <family val="2"/>
            </rPr>
            <t>September 17, 2018. Accordingly, the Instrument has been valued after applying 50% mark down on market value as recommended by the Valuation Committee.</t>
          </r>
          <r>
            <rPr>
              <sz val="10"/>
              <rFont val="Franklin Gothic Book"/>
              <family val="2"/>
            </rPr>
            <t xml:space="preserve">
</t>
          </r>
        </is>
      </nc>
      <ndxf>
        <font>
          <sz val="10"/>
          <color auto="1"/>
          <name val="Franklin Gothic Book"/>
          <scheme val="none"/>
        </font>
        <alignment horizontal="left" vertical="center" wrapText="1" readingOrder="0"/>
        <border outline="0">
          <bottom style="medium">
            <color indexed="64"/>
          </bottom>
        </border>
      </ndxf>
    </rcc>
    <rfmt sheetId="5" s="1" sqref="D87" start="0" length="0">
      <dxf>
        <font>
          <sz val="10"/>
          <color auto="1"/>
          <name val="Franklin Gothic Book"/>
          <scheme val="none"/>
        </font>
        <alignment horizontal="left" vertical="center" wrapText="1" readingOrder="0"/>
        <border outline="0">
          <bottom style="medium">
            <color indexed="64"/>
          </bottom>
        </border>
      </dxf>
    </rfmt>
    <rfmt sheetId="5" s="1" sqref="E87" start="0" length="0">
      <dxf>
        <font>
          <sz val="10"/>
          <color auto="1"/>
          <name val="Franklin Gothic Book"/>
          <scheme val="none"/>
        </font>
        <alignment horizontal="left" vertical="center" wrapText="1" readingOrder="0"/>
        <border outline="0">
          <bottom style="medium">
            <color indexed="64"/>
          </bottom>
        </border>
      </dxf>
    </rfmt>
    <rfmt sheetId="5" s="1" sqref="F87" start="0" length="0">
      <dxf>
        <font>
          <sz val="10"/>
          <color auto="1"/>
          <name val="Franklin Gothic Book"/>
          <scheme val="none"/>
        </font>
        <alignment horizontal="left" vertical="center" wrapText="1" readingOrder="0"/>
        <border outline="0">
          <bottom style="medium">
            <color indexed="64"/>
          </bottom>
        </border>
      </dxf>
    </rfmt>
    <rfmt sheetId="5" s="1" sqref="G87" start="0" length="0">
      <dxf>
        <font>
          <sz val="10"/>
          <color auto="1"/>
          <name val="Franklin Gothic Book"/>
          <scheme val="none"/>
        </font>
        <alignment horizontal="left" vertical="center" wrapText="1" readingOrder="0"/>
        <border outline="0">
          <bottom style="medium">
            <color indexed="64"/>
          </bottom>
        </border>
      </dxf>
    </rfmt>
    <rfmt sheetId="5" sqref="H87" start="0" length="0">
      <dxf>
        <font>
          <color theme="0" tint="-0.34998626667073579"/>
          <name val="Palatino Linotype"/>
          <scheme val="none"/>
        </font>
      </dxf>
    </rfmt>
  </rrc>
  <rcv guid="{47B4B278-0783-456D-A67F-BA86C3DDE3D6}" action="delete"/>
  <rdn rId="0" localSheetId="1" customView="1" name="Z_47B4B278_0783_456D_A67F_BA86C3DDE3D6_.wvu.PrintArea" hidden="1" oldHidden="1">
    <formula>'YO01'!$C$1:$I$100</formula>
    <oldFormula>'YO01'!$C$1:$I$100</oldFormula>
  </rdn>
  <rdn rId="0" localSheetId="1" customView="1" name="Z_47B4B278_0783_456D_A67F_BA86C3DDE3D6_.wvu.Cols" hidden="1" oldHidden="1">
    <formula>'YO01'!$A:$B</formula>
    <oldFormula>'YO01'!$A:$B</oldFormula>
  </rdn>
  <rdn rId="0" localSheetId="2" customView="1" name="Z_47B4B278_0783_456D_A67F_BA86C3DDE3D6_.wvu.PrintArea" hidden="1" oldHidden="1">
    <formula>'YO02'!$C$1:$I$150</formula>
    <oldFormula>'YO02'!$C$1:$I$150</oldFormula>
  </rdn>
  <rdn rId="0" localSheetId="2" customView="1" name="Z_47B4B278_0783_456D_A67F_BA86C3DDE3D6_.wvu.Cols" hidden="1" oldHidden="1">
    <formula>'YO02'!$A:$B</formula>
    <oldFormula>'YO02'!$A:$B</oldFormula>
  </rdn>
  <rdn rId="0" localSheetId="2" customView="1" name="Z_47B4B278_0783_456D_A67F_BA86C3DDE3D6_.wvu.FilterData" hidden="1" oldHidden="1">
    <formula>'YO02'!$A$9:$J$9</formula>
    <oldFormula>'YO02'!$A$9:$J$9</oldFormula>
  </rdn>
  <rdn rId="0" localSheetId="3" customView="1" name="Z_47B4B278_0783_456D_A67F_BA86C3DDE3D6_.wvu.PrintArea" hidden="1" oldHidden="1">
    <formula>'YO03'!$C$1:$I$157</formula>
    <oldFormula>'YO03'!$C$1:$I$157</oldFormula>
  </rdn>
  <rdn rId="0" localSheetId="3" customView="1" name="Z_47B4B278_0783_456D_A67F_BA86C3DDE3D6_.wvu.Cols" hidden="1" oldHidden="1">
    <formula>'YO03'!$A:$B</formula>
    <oldFormula>'YO03'!$A:$B</oldFormula>
  </rdn>
  <rdn rId="0" localSheetId="3" customView="1" name="Z_47B4B278_0783_456D_A67F_BA86C3DDE3D6_.wvu.FilterData" hidden="1" oldHidden="1">
    <formula>'YO03'!$A$9:$K$115</formula>
    <oldFormula>'YO03'!$A$9:$K$115</oldFormula>
  </rdn>
  <rdn rId="0" localSheetId="4" customView="1" name="Z_47B4B278_0783_456D_A67F_BA86C3DDE3D6_.wvu.PrintArea" hidden="1" oldHidden="1">
    <formula>'YO05'!$A$1:$I$86</formula>
    <oldFormula>'YO05'!$A$1:$I$86</oldFormula>
  </rdn>
  <rdn rId="0" localSheetId="4" customView="1" name="Z_47B4B278_0783_456D_A67F_BA86C3DDE3D6_.wvu.Cols" hidden="1" oldHidden="1">
    <formula>'YO05'!$A:$B</formula>
    <oldFormula>'YO05'!$A:$B</oldFormula>
  </rdn>
  <rdn rId="0" localSheetId="5" customView="1" name="Z_47B4B278_0783_456D_A67F_BA86C3DDE3D6_.wvu.PrintArea" hidden="1" oldHidden="1">
    <formula>'YO06'!$A$1:$H$86</formula>
    <oldFormula>'YO06'!$A$1:$H$86</oldFormula>
  </rdn>
  <rdn rId="0" localSheetId="5" customView="1" name="Z_47B4B278_0783_456D_A67F_BA86C3DDE3D6_.wvu.Cols" hidden="1" oldHidden="1">
    <formula>'YO06'!$A:$A</formula>
    <oldFormula>'YO06'!$A:$A</oldFormula>
  </rdn>
  <rdn rId="0" localSheetId="6" customView="1" name="Z_47B4B278_0783_456D_A67F_BA86C3DDE3D6_.wvu.PrintArea" hidden="1" oldHidden="1">
    <formula>'YO07'!$A$1:$I$88</formula>
    <oldFormula>'YO07'!$A$1:$I$88</oldFormula>
  </rdn>
  <rdn rId="0" localSheetId="6" customView="1" name="Z_47B4B278_0783_456D_A67F_BA86C3DDE3D6_.wvu.Cols" hidden="1" oldHidden="1">
    <formula>'YO07'!$A:$B</formula>
    <oldFormula>'YO07'!$A:$B</oldFormula>
  </rdn>
  <rdn rId="0" localSheetId="7" customView="1" name="Z_47B4B278_0783_456D_A67F_BA86C3DDE3D6_.wvu.PrintArea" hidden="1" oldHidden="1">
    <formula>'YO08'!$A$1:$I$90</formula>
    <oldFormula>'YO08'!$A$1:$I$90</oldFormula>
  </rdn>
  <rdn rId="0" localSheetId="7" customView="1" name="Z_47B4B278_0783_456D_A67F_BA86C3DDE3D6_.wvu.Cols" hidden="1" oldHidden="1">
    <formula>'YO08'!$A:$B</formula>
    <oldFormula>'YO08'!$A:$B</oldFormula>
  </rdn>
  <rdn rId="0" localSheetId="8" customView="1" name="Z_47B4B278_0783_456D_A67F_BA86C3DDE3D6_.wvu.PrintArea" hidden="1" oldHidden="1">
    <formula>'YO09'!$A$1:$I$97</formula>
    <oldFormula>'YO09'!$A$1:$I$97</oldFormula>
  </rdn>
  <rdn rId="0" localSheetId="8" customView="1" name="Z_47B4B278_0783_456D_A67F_BA86C3DDE3D6_.wvu.Cols" hidden="1" oldHidden="1">
    <formula>'YO09'!$A:$B</formula>
    <oldFormula>'YO09'!$A:$B</oldFormula>
  </rdn>
  <rdn rId="0" localSheetId="9" customView="1" name="Z_47B4B278_0783_456D_A67F_BA86C3DDE3D6_.wvu.PrintArea" hidden="1" oldHidden="1">
    <formula>'YO10'!$A$1:$I$180</formula>
    <oldFormula>'YO10'!$A$1:$I$180</oldFormula>
  </rdn>
  <rdn rId="0" localSheetId="9" customView="1" name="Z_47B4B278_0783_456D_A67F_BA86C3DDE3D6_.wvu.Cols" hidden="1" oldHidden="1">
    <formula>'YO10'!$A:$B</formula>
    <oldFormula>'YO10'!$A:$B</oldFormula>
  </rdn>
  <rdn rId="0" localSheetId="10" customView="1" name="Z_47B4B278_0783_456D_A67F_BA86C3DDE3D6_.wvu.PrintArea" hidden="1" oldHidden="1">
    <formula>'YO12'!$A$1:$I$93</formula>
    <oldFormula>'YO12'!$A$1:$I$93</oldFormula>
  </rdn>
  <rdn rId="0" localSheetId="10" customView="1" name="Z_47B4B278_0783_456D_A67F_BA86C3DDE3D6_.wvu.Cols" hidden="1" oldHidden="1">
    <formula>'YO12'!$A:$B</formula>
    <oldFormula>'YO12'!$A:$B</oldFormula>
  </rdn>
  <rdn rId="0" localSheetId="11" customView="1" name="Z_47B4B278_0783_456D_A67F_BA86C3DDE3D6_.wvu.PrintArea" hidden="1" oldHidden="1">
    <formula>'YO13'!$A$1:$I$90</formula>
    <oldFormula>'YO13'!$A$1:$I$90</oldFormula>
  </rdn>
  <rdn rId="0" localSheetId="11" customView="1" name="Z_47B4B278_0783_456D_A67F_BA86C3DDE3D6_.wvu.Cols" hidden="1" oldHidden="1">
    <formula>'YO13'!$A:$B</formula>
    <oldFormula>'YO13'!$A:$B</oldFormula>
  </rdn>
  <rdn rId="0" localSheetId="12" customView="1" name="Z_47B4B278_0783_456D_A67F_BA86C3DDE3D6_.wvu.PrintArea" hidden="1" oldHidden="1">
    <formula>'YO15'!$A$1:$I$89</formula>
    <oldFormula>'YO15'!$A$1:$I$89</oldFormula>
  </rdn>
  <rdn rId="0" localSheetId="12" customView="1" name="Z_47B4B278_0783_456D_A67F_BA86C3DDE3D6_.wvu.Cols" hidden="1" oldHidden="1">
    <formula>'YO15'!$A:$B</formula>
    <oldFormula>'YO15'!$A:$B</oldFormula>
  </rdn>
  <rcv guid="{47B4B278-0783-456D-A67F-BA86C3DDE3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5" cell="C40" guid="{00000000-0000-0000-0000-000000000000}" action="delete" author="summer trainee"/>
  <rcmt sheetId="5" cell="C41" guid="{00000000-0000-0000-0000-000000000000}" action="delete" author="Pooja Dilip Thakkar"/>
  <rfmt sheetId="5" sqref="A41:XFD42">
    <dxf>
      <fill>
        <patternFill>
          <bgColor theme="5"/>
        </patternFill>
      </fill>
    </dxf>
  </rfmt>
  <rcc rId="356" sId="6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57" sId="1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58" sId="2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+ 91 8108622222 ● FAX: 022 3089 6884</t>
      </is>
    </nc>
  </rcc>
  <rcc rId="359" sId="3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60" sId="4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61" sId="5">
    <oc r="B3" t="inlineStr">
      <is>
        <t>Registered Office: 10th Floor, Motilal Oswal Tower, Rahimtullah Sayani Road, Opp. Parel ST Depot, Prabhadevi, Mumbai - 400 025. ● Toll Free No. : 8108622222 ● FAX: 022 3089 6884</t>
      </is>
    </oc>
    <nc r="B3" t="inlineStr">
      <is>
        <t>Registered Office: 10th Floor, Motilal Oswal Tower, Rahimtullah Sayani Road, Opp. Parel ST Depot, Prabhadevi, Mumbai - 400 025. ● Toll Free No. : +91 8108622222 ● FAX: 022 3089 6884</t>
      </is>
    </nc>
  </rcc>
  <rcc rId="362" sId="7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:+91 8108622222 ● FAX: 022 3089 6884</t>
      </is>
    </nc>
  </rcc>
  <rfmt sheetId="8" sqref="C3:I3">
    <dxf>
      <alignment wrapText="1" readingOrder="0"/>
    </dxf>
  </rfmt>
  <rfmt sheetId="8" sqref="C3:I3">
    <dxf>
      <alignment wrapText="0" readingOrder="0"/>
    </dxf>
  </rfmt>
  <rcc rId="363" sId="8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64" sId="9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fmt sheetId="9" sqref="A100:XFD101">
    <dxf>
      <fill>
        <patternFill>
          <bgColor theme="5"/>
        </patternFill>
      </fill>
    </dxf>
  </rfmt>
  <rcc rId="365" sId="10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cc rId="366" sId="11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fmt sheetId="11" sqref="A69:XFD70">
    <dxf>
      <fill>
        <patternFill>
          <bgColor theme="5"/>
        </patternFill>
      </fill>
    </dxf>
  </rfmt>
  <rfmt sheetId="11" sqref="A68:XFD68">
    <dxf>
      <fill>
        <patternFill>
          <bgColor theme="5"/>
        </patternFill>
      </fill>
    </dxf>
  </rfmt>
  <rcc rId="367" sId="12">
    <oc r="C3" t="inlineStr">
      <is>
        <t>Registered Office: 10th Floor, Motilal Oswal Tower, Rahimtullah Sayani Road, Opp. Parel ST Depot, Prabhadevi, Mumbai - 400 025. ● Toll Free No. : 8108622222 ● FAX: 022 3089 6884</t>
      </is>
    </oc>
    <nc r="C3" t="inlineStr">
      <is>
        <t>Registered Office: 10th Floor, Motilal Oswal Tower, Rahimtullah Sayani Road, Opp. Parel ST Depot, Prabhadevi, Mumbai - 400 025. ● Toll Free No. : +91 8108622222 ● FAX: 022 3089 6884</t>
      </is>
    </nc>
  </rcc>
  <rfmt sheetId="11" sqref="C89:I89">
    <dxf>
      <fill>
        <patternFill>
          <bgColor theme="5"/>
        </patternFill>
      </fill>
    </dxf>
  </rfmt>
  <rrc rId="368" sId="10" ref="A87:XFD87" action="insert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</rrc>
  <rrc rId="369" sId="10" ref="A87:XFD87" action="insert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</rrc>
  <rcc rId="370" sId="10">
    <nc r="C87" t="inlineStr">
      <is>
        <t xml:space="preserve"> </t>
      </is>
    </nc>
  </rcc>
  <rrc rId="371" sId="10" ref="A87:XFD87" action="insert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</rrc>
  <rrc rId="372" sId="10" ref="A87:XFD89" action="insert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</rrc>
  <rm rId="373" sheetId="10" source="A71:XFD73" destination="A87:XFD89" sourceSheetId="10">
    <rfmt sheetId="10" xfDxf="1" sqref="A87:XFD8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xfDxf="1" sqref="A88:XFD8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xfDxf="1" sqref="A89:XFD89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87" start="0" length="0">
      <dxf>
        <font>
          <color rgb="FFFF0000"/>
          <name val="Palatino Linotype"/>
          <scheme val="none"/>
        </font>
      </dxf>
    </rfmt>
    <rfmt sheetId="10" sqref="B87" start="0" length="0">
      <dxf>
        <font>
          <color rgb="FFFF0000"/>
          <name val="Palatino Linotype"/>
          <scheme val="none"/>
        </font>
      </dxf>
    </rfmt>
    <rfmt sheetId="10" sqref="C87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="1" sqref="D87" start="0" length="0">
      <dxf>
        <font>
          <sz val="10"/>
          <color auto="1"/>
          <name val="Franklin Gothic Book"/>
          <scheme val="none"/>
        </font>
      </dxf>
    </rfmt>
    <rfmt sheetId="10" s="1" sqref="E87" start="0" length="0">
      <dxf>
        <font>
          <sz val="10"/>
          <color auto="1"/>
          <name val="Franklin Gothic Book"/>
          <scheme val="none"/>
        </font>
      </dxf>
    </rfmt>
    <rfmt sheetId="10" sqref="F87" start="0" length="0">
      <dxf>
        <font>
          <b/>
          <name val="Franklin Gothic Book"/>
          <scheme val="none"/>
        </font>
      </dxf>
    </rfmt>
    <rfmt sheetId="10" s="1" sqref="G87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7" start="0" length="0">
      <dxf>
        <font>
          <name val="Franklin Gothic Book"/>
          <scheme val="none"/>
        </font>
      </dxf>
    </rfmt>
    <rfmt sheetId="10" sqref="I8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  <rfmt sheetId="10" sqref="A88" start="0" length="0">
      <dxf>
        <font>
          <color rgb="FFFF0000"/>
          <name val="Palatino Linotype"/>
          <scheme val="none"/>
        </font>
      </dxf>
    </rfmt>
    <rfmt sheetId="10" sqref="B88" start="0" length="0">
      <dxf>
        <font>
          <color rgb="FFFF0000"/>
          <name val="Palatino Linotype"/>
          <scheme val="none"/>
        </font>
      </dxf>
    </rfmt>
    <rfmt sheetId="10" sqref="C88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="1" sqref="D88" start="0" length="0">
      <dxf>
        <font>
          <sz val="10"/>
          <color auto="1"/>
          <name val="Franklin Gothic Book"/>
          <scheme val="none"/>
        </font>
      </dxf>
    </rfmt>
    <rfmt sheetId="10" s="1" sqref="E88" start="0" length="0">
      <dxf>
        <font>
          <sz val="10"/>
          <color auto="1"/>
          <name val="Franklin Gothic Book"/>
          <scheme val="none"/>
        </font>
      </dxf>
    </rfmt>
    <rfmt sheetId="10" sqref="F88" start="0" length="0">
      <dxf>
        <font>
          <b/>
          <name val="Franklin Gothic Book"/>
          <scheme val="none"/>
        </font>
      </dxf>
    </rfmt>
    <rfmt sheetId="10" s="1" sqref="G88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8" start="0" length="0">
      <dxf>
        <font>
          <name val="Franklin Gothic Book"/>
          <scheme val="none"/>
        </font>
      </dxf>
    </rfmt>
    <rfmt sheetId="10" sqref="I88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  <rfmt sheetId="10" sqref="A89" start="0" length="0">
      <dxf>
        <font>
          <color rgb="FFFF0000"/>
          <name val="Palatino Linotype"/>
          <scheme val="none"/>
        </font>
      </dxf>
    </rfmt>
    <rfmt sheetId="10" sqref="B89" start="0" length="0">
      <dxf>
        <font>
          <color rgb="FFFF0000"/>
          <name val="Palatino Linotype"/>
          <scheme val="none"/>
        </font>
      </dxf>
    </rfmt>
    <rfmt sheetId="10" sqref="C89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="1" sqref="D89" start="0" length="0">
      <dxf>
        <font>
          <sz val="10"/>
          <color auto="1"/>
          <name val="Franklin Gothic Book"/>
          <scheme val="none"/>
        </font>
      </dxf>
    </rfmt>
    <rfmt sheetId="10" s="1" sqref="E89" start="0" length="0">
      <dxf>
        <font>
          <sz val="10"/>
          <color auto="1"/>
          <name val="Franklin Gothic Book"/>
          <scheme val="none"/>
        </font>
      </dxf>
    </rfmt>
    <rfmt sheetId="10" sqref="F89" start="0" length="0">
      <dxf>
        <font>
          <b/>
          <name val="Franklin Gothic Book"/>
          <scheme val="none"/>
        </font>
      </dxf>
    </rfmt>
    <rfmt sheetId="10" s="1" sqref="G89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9" start="0" length="0">
      <dxf>
        <font>
          <name val="Franklin Gothic Book"/>
          <scheme val="none"/>
        </font>
      </dxf>
    </rfmt>
    <rfmt sheetId="10" sqref="I89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374" sId="10" ref="A71:XFD71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1" start="0" length="0">
      <dxf>
        <font>
          <color rgb="FFFF0000"/>
          <name val="Palatino Linotype"/>
          <scheme val="none"/>
        </font>
      </dxf>
    </rfmt>
    <rfmt sheetId="10" sqref="B71" start="0" length="0">
      <dxf>
        <font>
          <color rgb="FFFF0000"/>
          <name val="Palatino Linotype"/>
          <scheme val="none"/>
        </font>
      </dxf>
    </rfmt>
    <rfmt sheetId="10" sqref="F71" start="0" length="0">
      <dxf>
        <alignment horizontal="center" vertical="top" readingOrder="0"/>
      </dxf>
    </rfmt>
    <rfmt sheetId="10" sqref="G71" start="0" length="0">
      <dxf>
        <alignment horizontal="right" vertical="top" readingOrder="0"/>
      </dxf>
    </rfmt>
  </rrc>
  <rrc rId="375" sId="10" ref="A71:XFD71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1" start="0" length="0">
      <dxf>
        <font>
          <color rgb="FFFF0000"/>
          <name val="Palatino Linotype"/>
          <scheme val="none"/>
        </font>
      </dxf>
    </rfmt>
    <rfmt sheetId="10" sqref="B71" start="0" length="0">
      <dxf>
        <font>
          <color rgb="FFFF0000"/>
          <name val="Palatino Linotype"/>
          <scheme val="none"/>
        </font>
      </dxf>
    </rfmt>
    <rfmt sheetId="10" sqref="F71" start="0" length="0">
      <dxf>
        <alignment horizontal="center" vertical="top" readingOrder="0"/>
      </dxf>
    </rfmt>
    <rfmt sheetId="10" sqref="G71" start="0" length="0">
      <dxf>
        <alignment horizontal="right" vertical="top" readingOrder="0"/>
      </dxf>
    </rfmt>
  </rrc>
  <rrc rId="376" sId="10" ref="A71:XFD71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71:XFD71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71" start="0" length="0">
      <dxf>
        <font>
          <color rgb="FFFF0000"/>
          <name val="Palatino Linotype"/>
          <scheme val="none"/>
        </font>
      </dxf>
    </rfmt>
    <rfmt sheetId="10" sqref="B71" start="0" length="0">
      <dxf>
        <font>
          <color rgb="FFFF0000"/>
          <name val="Palatino Linotype"/>
          <scheme val="none"/>
        </font>
      </dxf>
    </rfmt>
    <rfmt sheetId="10" sqref="F71" start="0" length="0">
      <dxf>
        <alignment horizontal="center" vertical="top" readingOrder="0"/>
      </dxf>
    </rfmt>
    <rfmt sheetId="10" sqref="G71" start="0" length="0">
      <dxf>
        <alignment horizontal="right" vertical="top" readingOrder="0"/>
      </dxf>
    </rfmt>
  </rrc>
  <rrc rId="377" sId="10" ref="A87:XFD87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87:XFD8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87" start="0" length="0">
      <dxf>
        <font>
          <color rgb="FFFF0000"/>
          <name val="Palatino Linotype"/>
          <scheme val="none"/>
        </font>
      </dxf>
    </rfmt>
    <rfmt sheetId="10" sqref="B87" start="0" length="0">
      <dxf>
        <font>
          <color rgb="FFFF0000"/>
          <name val="Palatino Linotype"/>
          <scheme val="none"/>
        </font>
      </dxf>
    </rfmt>
    <rfmt sheetId="10" sqref="C87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="1" sqref="D87" start="0" length="0">
      <dxf>
        <font>
          <sz val="10"/>
          <color auto="1"/>
          <name val="Franklin Gothic Book"/>
          <scheme val="none"/>
        </font>
      </dxf>
    </rfmt>
    <rfmt sheetId="10" s="1" sqref="E87" start="0" length="0">
      <dxf>
        <font>
          <sz val="10"/>
          <color auto="1"/>
          <name val="Franklin Gothic Book"/>
          <scheme val="none"/>
        </font>
      </dxf>
    </rfmt>
    <rfmt sheetId="10" sqref="F87" start="0" length="0">
      <dxf>
        <font>
          <b/>
          <name val="Franklin Gothic Book"/>
          <scheme val="none"/>
        </font>
      </dxf>
    </rfmt>
    <rfmt sheetId="10" s="1" sqref="G87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7" start="0" length="0">
      <dxf>
        <font>
          <name val="Franklin Gothic Book"/>
          <scheme val="none"/>
        </font>
      </dxf>
    </rfmt>
    <rfmt sheetId="10" sqref="I8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378" sId="10" ref="A87:XFD87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87:XFD8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87" start="0" length="0">
      <dxf>
        <font>
          <color rgb="FFFF0000"/>
          <name val="Palatino Linotype"/>
          <scheme val="none"/>
        </font>
      </dxf>
    </rfmt>
    <rfmt sheetId="10" sqref="B87" start="0" length="0">
      <dxf>
        <font>
          <color rgb="FFFF0000"/>
          <name val="Palatino Linotype"/>
          <scheme val="none"/>
        </font>
      </dxf>
    </rfmt>
    <rcc rId="0" sId="10" dxf="1">
      <nc r="C87" t="inlineStr">
        <is>
          <t xml:space="preserve"> </t>
        </is>
      </nc>
      <n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ndxf>
    </rcc>
    <rfmt sheetId="10" s="1" sqref="D87" start="0" length="0">
      <dxf>
        <font>
          <sz val="10"/>
          <color auto="1"/>
          <name val="Franklin Gothic Book"/>
          <scheme val="none"/>
        </font>
      </dxf>
    </rfmt>
    <rfmt sheetId="10" s="1" sqref="E87" start="0" length="0">
      <dxf>
        <font>
          <sz val="10"/>
          <color auto="1"/>
          <name val="Franklin Gothic Book"/>
          <scheme val="none"/>
        </font>
      </dxf>
    </rfmt>
    <rfmt sheetId="10" sqref="F87" start="0" length="0">
      <dxf>
        <font>
          <b/>
          <name val="Franklin Gothic Book"/>
          <scheme val="none"/>
        </font>
      </dxf>
    </rfmt>
    <rfmt sheetId="10" s="1" sqref="G87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7" start="0" length="0">
      <dxf>
        <font>
          <name val="Franklin Gothic Book"/>
          <scheme val="none"/>
        </font>
      </dxf>
    </rfmt>
    <rfmt sheetId="10" sqref="I8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379" sId="10" ref="A87:XFD87" action="delete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  <rfmt sheetId="10" xfDxf="1" sqref="A87:XFD8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10" sqref="A87" start="0" length="0">
      <dxf>
        <font>
          <color rgb="FFFF0000"/>
          <name val="Palatino Linotype"/>
          <scheme val="none"/>
        </font>
      </dxf>
    </rfmt>
    <rfmt sheetId="10" sqref="B87" start="0" length="0">
      <dxf>
        <font>
          <color rgb="FFFF0000"/>
          <name val="Palatino Linotype"/>
          <scheme val="none"/>
        </font>
      </dxf>
    </rfmt>
    <rfmt sheetId="10" sqref="C87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10" s="1" sqref="D87" start="0" length="0">
      <dxf>
        <font>
          <sz val="10"/>
          <color auto="1"/>
          <name val="Franklin Gothic Book"/>
          <scheme val="none"/>
        </font>
      </dxf>
    </rfmt>
    <rfmt sheetId="10" s="1" sqref="E87" start="0" length="0">
      <dxf>
        <font>
          <sz val="10"/>
          <color auto="1"/>
          <name val="Franklin Gothic Book"/>
          <scheme val="none"/>
        </font>
      </dxf>
    </rfmt>
    <rfmt sheetId="10" sqref="F87" start="0" length="0">
      <dxf>
        <font>
          <b/>
          <name val="Franklin Gothic Book"/>
          <scheme val="none"/>
        </font>
      </dxf>
    </rfmt>
    <rfmt sheetId="10" s="1" sqref="G87" start="0" length="0">
      <dxf>
        <font>
          <b/>
          <sz val="10"/>
          <color auto="1"/>
          <name val="Franklin Gothic Book"/>
          <scheme val="none"/>
        </font>
        <numFmt numFmtId="164" formatCode="_(* #,##0.00_);_(* \(#,##0.00\);_(* &quot;-&quot;??_);_(@_)"/>
        <alignment horizontal="right" readingOrder="0"/>
      </dxf>
    </rfmt>
    <rfmt sheetId="10" sqref="H87" start="0" length="0">
      <dxf>
        <font>
          <name val="Franklin Gothic Book"/>
          <scheme val="none"/>
        </font>
      </dxf>
    </rfmt>
    <rfmt sheetId="10" sqref="I8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rc>
  <rrc rId="380" sId="10" ref="A84:XFD84" action="insertRow">
    <undo index="0" exp="area" ref3D="1" dr="$A$1:$B$1048576" dn="Z_62DD1CA0_C4DB_4681_AB87_8E5B064DADBB_.wvu.Cols" sId="10"/>
    <undo index="0" exp="area" ref3D="1" dr="$A$1:$B$1048576" dn="Z_9E351BF9_46AA_4E17_BD7F_BD39A5EBD962_.wvu.Cols" sId="10"/>
    <undo index="0" exp="area" ref3D="1" dr="$A$1:$B$1048576" dn="Z_47B4B278_0783_456D_A67F_BA86C3DDE3D6_.wvu.Cols" sId="10"/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1" sId="1" ref="A99:XFD99" action="insertRow">
    <undo index="0" exp="area" ref3D="1" dr="$A$1:$B$1048576" dn="Z_9E351BF9_46AA_4E17_BD7F_BD39A5EBD962_.wvu.Cols" sId="1"/>
    <undo index="0" exp="area" ref3D="1" dr="$A$1:$B$1048576" dn="Z_62DD1CA0_C4DB_4681_AB87_8E5B064DADBB_.wvu.Cols" sId="1"/>
    <undo index="0" exp="area" ref3D="1" dr="$A$1:$B$1048576" dn="Z_47B4B278_0783_456D_A67F_BA86C3DDE3D6_.wvu.Cols" sId="1"/>
  </rrc>
  <rm rId="382" sheetId="1" source="A89:XFD89" destination="A99:XFD99" sourceSheetId="1">
    <rfmt sheetId="1" xfDxf="1" sqref="A99:XFD99" start="0" length="0">
      <dxf>
        <font>
          <name val="Palatino Linotype"/>
          <scheme val="none"/>
        </font>
      </dxf>
    </rfmt>
    <rfmt sheetId="1" sqref="C9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1" s="1" sqref="D99" start="0" length="0">
      <dxf>
        <font>
          <sz val="10"/>
          <color auto="1"/>
          <name val="Franklin Gothic Book"/>
          <scheme val="none"/>
        </font>
        <fill>
          <patternFill patternType="solid">
            <bgColor theme="0"/>
          </patternFill>
        </fill>
      </dxf>
    </rfmt>
    <rfmt sheetId="1" s="1" sqref="E99" start="0" length="0">
      <dxf>
        <font>
          <sz val="10"/>
          <color auto="1"/>
          <name val="Franklin Gothic Book"/>
          <scheme val="none"/>
        </font>
      </dxf>
    </rfmt>
    <rfmt sheetId="1" sqref="F99" start="0" length="0">
      <dxf>
        <font>
          <b/>
          <name val="Franklin Gothic Book"/>
          <scheme val="none"/>
        </font>
      </dxf>
    </rfmt>
    <rfmt sheetId="1" s="1" sqref="G9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alignment horizontal="right" readingOrder="0"/>
      </dxf>
    </rfmt>
    <rfmt sheetId="1" sqref="H99" start="0" length="0">
      <dxf>
        <font>
          <name val="Franklin Gothic Book"/>
          <scheme val="none"/>
        </font>
      </dxf>
    </rfmt>
    <rfmt sheetId="1" s="1" sqref="I9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m>
  <rrc rId="383" sId="1" ref="A89:XFD89" action="deleteRow">
    <undo index="0" exp="area" ref3D="1" dr="$A$1:$B$1048576" dn="Z_9E351BF9_46AA_4E17_BD7F_BD39A5EBD962_.wvu.Cols" sId="1"/>
    <undo index="0" exp="area" ref3D="1" dr="$A$1:$B$1048576" dn="Z_62DD1CA0_C4DB_4681_AB87_8E5B064DADBB_.wvu.Cols" sId="1"/>
    <undo index="0" exp="area" ref3D="1" dr="$A$1:$B$1048576" dn="Z_47B4B278_0783_456D_A67F_BA86C3DDE3D6_.wvu.Cols" sId="1"/>
    <rfmt sheetId="1" xfDxf="1" sqref="A89:XFD89" start="0" length="0">
      <dxf>
        <font>
          <name val="Palatino Linotype"/>
          <scheme val="none"/>
        </font>
      </dxf>
    </rfmt>
    <rfmt sheetId="1" sqref="F89" start="0" length="0">
      <dxf>
        <alignment horizontal="center" vertical="top" readingOrder="0"/>
      </dxf>
    </rfmt>
    <rfmt sheetId="1" sqref="G89" start="0" length="0">
      <dxf>
        <alignment horizontal="right" vertical="top" readingOrder="0"/>
      </dxf>
    </rfmt>
    <rfmt sheetId="1" s="1" sqref="I89" start="0" length="0">
      <dxf>
        <numFmt numFmtId="35" formatCode="_(* #,##0.00_);_(* \(#,##0.00\);_(* &quot;-&quot;??_);_(@_)"/>
      </dxf>
    </rfmt>
  </rrc>
  <rdn rId="0" localSheetId="1" customView="1" name="Z_ED634462_2CEC_4EB1_BAAF_B9E7F296E51C_.wvu.PrintArea" hidden="1" oldHidden="1">
    <formula>'YO01'!$C$1:$I$100</formula>
  </rdn>
  <rdn rId="0" localSheetId="1" customView="1" name="Z_ED634462_2CEC_4EB1_BAAF_B9E7F296E51C_.wvu.Cols" hidden="1" oldHidden="1">
    <formula>'YO01'!$A:$B</formula>
  </rdn>
  <rdn rId="0" localSheetId="2" customView="1" name="Z_ED634462_2CEC_4EB1_BAAF_B9E7F296E51C_.wvu.PrintArea" hidden="1" oldHidden="1">
    <formula>'YO02'!$C$1:$I$150</formula>
  </rdn>
  <rdn rId="0" localSheetId="2" customView="1" name="Z_ED634462_2CEC_4EB1_BAAF_B9E7F296E51C_.wvu.Cols" hidden="1" oldHidden="1">
    <formula>'YO02'!$A:$B</formula>
  </rdn>
  <rdn rId="0" localSheetId="2" customView="1" name="Z_ED634462_2CEC_4EB1_BAAF_B9E7F296E51C_.wvu.FilterData" hidden="1" oldHidden="1">
    <formula>'YO02'!$A$9:$J$9</formula>
  </rdn>
  <rdn rId="0" localSheetId="3" customView="1" name="Z_ED634462_2CEC_4EB1_BAAF_B9E7F296E51C_.wvu.PrintArea" hidden="1" oldHidden="1">
    <formula>'YO03'!$C$1:$I$157</formula>
  </rdn>
  <rdn rId="0" localSheetId="3" customView="1" name="Z_ED634462_2CEC_4EB1_BAAF_B9E7F296E51C_.wvu.Cols" hidden="1" oldHidden="1">
    <formula>'YO03'!$A:$B</formula>
  </rdn>
  <rdn rId="0" localSheetId="3" customView="1" name="Z_ED634462_2CEC_4EB1_BAAF_B9E7F296E51C_.wvu.FilterData" hidden="1" oldHidden="1">
    <formula>'YO03'!$A$9:$K$115</formula>
  </rdn>
  <rdn rId="0" localSheetId="4" customView="1" name="Z_ED634462_2CEC_4EB1_BAAF_B9E7F296E51C_.wvu.PrintArea" hidden="1" oldHidden="1">
    <formula>'YO05'!$A$1:$I$86</formula>
  </rdn>
  <rdn rId="0" localSheetId="4" customView="1" name="Z_ED634462_2CEC_4EB1_BAAF_B9E7F296E51C_.wvu.Cols" hidden="1" oldHidden="1">
    <formula>'YO05'!$A:$B</formula>
  </rdn>
  <rdn rId="0" localSheetId="5" customView="1" name="Z_ED634462_2CEC_4EB1_BAAF_B9E7F296E51C_.wvu.PrintArea" hidden="1" oldHidden="1">
    <formula>'YO06'!$A$1:$H$86</formula>
  </rdn>
  <rdn rId="0" localSheetId="5" customView="1" name="Z_ED634462_2CEC_4EB1_BAAF_B9E7F296E51C_.wvu.Cols" hidden="1" oldHidden="1">
    <formula>'YO06'!$A:$A</formula>
  </rdn>
  <rdn rId="0" localSheetId="6" customView="1" name="Z_ED634462_2CEC_4EB1_BAAF_B9E7F296E51C_.wvu.PrintArea" hidden="1" oldHidden="1">
    <formula>'YO07'!$A$1:$I$88</formula>
  </rdn>
  <rdn rId="0" localSheetId="6" customView="1" name="Z_ED634462_2CEC_4EB1_BAAF_B9E7F296E51C_.wvu.Cols" hidden="1" oldHidden="1">
    <formula>'YO07'!$A:$B</formula>
  </rdn>
  <rdn rId="0" localSheetId="7" customView="1" name="Z_ED634462_2CEC_4EB1_BAAF_B9E7F296E51C_.wvu.PrintArea" hidden="1" oldHidden="1">
    <formula>'YO08'!$A$1:$I$90</formula>
  </rdn>
  <rdn rId="0" localSheetId="7" customView="1" name="Z_ED634462_2CEC_4EB1_BAAF_B9E7F296E51C_.wvu.Cols" hidden="1" oldHidden="1">
    <formula>'YO08'!$A:$B</formula>
  </rdn>
  <rdn rId="0" localSheetId="8" customView="1" name="Z_ED634462_2CEC_4EB1_BAAF_B9E7F296E51C_.wvu.PrintArea" hidden="1" oldHidden="1">
    <formula>'YO09'!$A$1:$I$97</formula>
  </rdn>
  <rdn rId="0" localSheetId="8" customView="1" name="Z_ED634462_2CEC_4EB1_BAAF_B9E7F296E51C_.wvu.Cols" hidden="1" oldHidden="1">
    <formula>'YO09'!$A:$B</formula>
  </rdn>
  <rdn rId="0" localSheetId="9" customView="1" name="Z_ED634462_2CEC_4EB1_BAAF_B9E7F296E51C_.wvu.PrintArea" hidden="1" oldHidden="1">
    <formula>'YO10'!$A$1:$I$180</formula>
  </rdn>
  <rdn rId="0" localSheetId="9" customView="1" name="Z_ED634462_2CEC_4EB1_BAAF_B9E7F296E51C_.wvu.Cols" hidden="1" oldHidden="1">
    <formula>'YO10'!$A:$B</formula>
  </rdn>
  <rdn rId="0" localSheetId="10" customView="1" name="Z_ED634462_2CEC_4EB1_BAAF_B9E7F296E51C_.wvu.PrintArea" hidden="1" oldHidden="1">
    <formula>'YO12'!$A$1:$I$94</formula>
  </rdn>
  <rdn rId="0" localSheetId="10" customView="1" name="Z_ED634462_2CEC_4EB1_BAAF_B9E7F296E51C_.wvu.Cols" hidden="1" oldHidden="1">
    <formula>'YO12'!$A:$B</formula>
  </rdn>
  <rdn rId="0" localSheetId="11" customView="1" name="Z_ED634462_2CEC_4EB1_BAAF_B9E7F296E51C_.wvu.PrintArea" hidden="1" oldHidden="1">
    <formula>'YO13'!$A$1:$I$90</formula>
  </rdn>
  <rdn rId="0" localSheetId="11" customView="1" name="Z_ED634462_2CEC_4EB1_BAAF_B9E7F296E51C_.wvu.Cols" hidden="1" oldHidden="1">
    <formula>'YO13'!$A:$B</formula>
  </rdn>
  <rdn rId="0" localSheetId="12" customView="1" name="Z_ED634462_2CEC_4EB1_BAAF_B9E7F296E51C_.wvu.PrintArea" hidden="1" oldHidden="1">
    <formula>'YO15'!$A$1:$I$89</formula>
  </rdn>
  <rdn rId="0" localSheetId="12" customView="1" name="Z_ED634462_2CEC_4EB1_BAAF_B9E7F296E51C_.wvu.Cols" hidden="1" oldHidden="1">
    <formula>'YO15'!$A:$B</formula>
  </rdn>
  <rcv guid="{ED634462-2CEC-4EB1-BAAF-B9E7F296E51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0" sId="2" ref="A149:XFD149" action="insertRow">
    <undo index="0" exp="area" ref3D="1" dr="$A$1:$B$1048576" dn="Z_ED634462_2CEC_4EB1_BAAF_B9E7F296E51C_.wvu.Cols" sId="2"/>
    <undo index="0" exp="area" ref3D="1" dr="$A$1:$B$1048576" dn="Z_9E351BF9_46AA_4E17_BD7F_BD39A5EBD962_.wvu.Cols" sId="2"/>
    <undo index="0" exp="area" ref3D="1" dr="$A$1:$B$1048576" dn="Z_62DD1CA0_C4DB_4681_AB87_8E5B064DADBB_.wvu.Cols" sId="2"/>
    <undo index="0" exp="area" ref3D="1" dr="$A$1:$B$1048576" dn="Z_47B4B278_0783_456D_A67F_BA86C3DDE3D6_.wvu.Cols" sId="2"/>
  </rrc>
  <rm rId="411" sheetId="2" source="A139:XFD139" destination="A149:XFD149" sourceSheetId="2">
    <rfmt sheetId="2" xfDxf="1" sqref="A149:XFD149" start="0" length="0">
      <dxf>
        <font>
          <name val="Palatino Linotype"/>
          <scheme val="none"/>
        </font>
      </dxf>
    </rfmt>
    <rfmt sheetId="2" sqref="A149" start="0" length="0">
      <dxf>
        <font>
          <color rgb="FFFF0000"/>
          <name val="Palatino Linotype"/>
          <scheme val="none"/>
        </font>
      </dxf>
    </rfmt>
    <rfmt sheetId="2" sqref="B149" start="0" length="0">
      <dxf>
        <font>
          <color rgb="FFFF0000"/>
          <name val="Palatino Linotype"/>
          <scheme val="none"/>
        </font>
      </dxf>
    </rfmt>
    <rfmt sheetId="2" sqref="C14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2" s="1" sqref="D149" start="0" length="0">
      <dxf>
        <font>
          <sz val="10"/>
          <color auto="1"/>
          <name val="Franklin Gothic Book"/>
          <scheme val="none"/>
        </font>
        <fill>
          <patternFill patternType="solid">
            <bgColor theme="0"/>
          </patternFill>
        </fill>
      </dxf>
    </rfmt>
    <rfmt sheetId="2" s="1" sqref="E149" start="0" length="0">
      <dxf>
        <font>
          <sz val="10"/>
          <color auto="1"/>
          <name val="Franklin Gothic Book"/>
          <scheme val="none"/>
        </font>
      </dxf>
    </rfmt>
    <rfmt sheetId="2" sqref="F149" start="0" length="0">
      <dxf>
        <font>
          <b/>
          <name val="Franklin Gothic Book"/>
          <scheme val="none"/>
        </font>
      </dxf>
    </rfmt>
    <rfmt sheetId="2" s="1" sqref="G14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alignment horizontal="right" readingOrder="0"/>
      </dxf>
    </rfmt>
    <rfmt sheetId="2" sqref="H149" start="0" length="0">
      <dxf>
        <font>
          <name val="Franklin Gothic Book"/>
          <scheme val="none"/>
        </font>
      </dxf>
    </rfmt>
    <rfmt sheetId="2" s="1" sqref="I14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m>
  <rrc rId="412" sId="2" ref="A139:XFD139" action="deleteRow">
    <undo index="0" exp="area" ref3D="1" dr="$A$1:$B$1048576" dn="Z_ED634462_2CEC_4EB1_BAAF_B9E7F296E51C_.wvu.Cols" sId="2"/>
    <undo index="0" exp="area" ref3D="1" dr="$A$1:$B$1048576" dn="Z_9E351BF9_46AA_4E17_BD7F_BD39A5EBD962_.wvu.Cols" sId="2"/>
    <undo index="0" exp="area" ref3D="1" dr="$A$1:$B$1048576" dn="Z_62DD1CA0_C4DB_4681_AB87_8E5B064DADBB_.wvu.Cols" sId="2"/>
    <undo index="0" exp="area" ref3D="1" dr="$A$1:$B$1048576" dn="Z_47B4B278_0783_456D_A67F_BA86C3DDE3D6_.wvu.Cols" sId="2"/>
    <rfmt sheetId="2" xfDxf="1" sqref="A139:XFD139" start="0" length="0">
      <dxf>
        <font>
          <name val="Palatino Linotype"/>
          <scheme val="none"/>
        </font>
      </dxf>
    </rfmt>
    <rfmt sheetId="2" sqref="A139" start="0" length="0">
      <dxf>
        <font>
          <color rgb="FFFF0000"/>
          <name val="Palatino Linotype"/>
          <scheme val="none"/>
        </font>
      </dxf>
    </rfmt>
    <rfmt sheetId="2" sqref="B139" start="0" length="0">
      <dxf>
        <font>
          <color rgb="FFFF0000"/>
          <name val="Palatino Linotype"/>
          <scheme val="none"/>
        </font>
      </dxf>
    </rfmt>
    <rfmt sheetId="2" sqref="F139" start="0" length="0">
      <dxf>
        <alignment horizontal="center" vertical="top" readingOrder="0"/>
      </dxf>
    </rfmt>
    <rfmt sheetId="2" sqref="G139" start="0" length="0">
      <dxf>
        <alignment horizontal="right" vertical="top" readingOrder="0"/>
      </dxf>
    </rfmt>
    <rfmt sheetId="2" s="1" sqref="I139" start="0" length="0">
      <dxf>
        <numFmt numFmtId="35" formatCode="_(* #,##0.00_);_(* \(#,##0.00\);_(* &quot;-&quot;??_);_(@_)"/>
      </dxf>
    </rfmt>
  </rrc>
  <rrc rId="413" sId="3" ref="A154:XFD154" action="insertRow">
    <undo index="0" exp="area" ref3D="1" dr="$A$1:$B$1048576" dn="Z_ED634462_2CEC_4EB1_BAAF_B9E7F296E51C_.wvu.Cols" sId="3"/>
    <undo index="0" exp="area" ref3D="1" dr="$A$1:$B$1048576" dn="Z_9E351BF9_46AA_4E17_BD7F_BD39A5EBD962_.wvu.Cols" sId="3"/>
    <undo index="0" exp="area" ref3D="1" dr="$A$1:$B$1048576" dn="Z_62DD1CA0_C4DB_4681_AB87_8E5B064DADBB_.wvu.Cols" sId="3"/>
    <undo index="0" exp="area" ref3D="1" dr="$A$1:$B$1048576" dn="Z_47B4B278_0783_456D_A67F_BA86C3DDE3D6_.wvu.Cols" sId="3"/>
  </rrc>
  <rm rId="414" sheetId="3" source="A144:XFD144" destination="A154:XFD154" sourceSheetId="3">
    <rfmt sheetId="3" xfDxf="1" sqref="A154:XFD154" start="0" length="0">
      <dxf>
        <font>
          <name val="Palatino Linotype"/>
          <scheme val="none"/>
        </font>
      </dxf>
    </rfmt>
    <rfmt sheetId="3" sqref="A154" start="0" length="0">
      <dxf>
        <font>
          <color rgb="FFFF0000"/>
          <name val="Palatino Linotype"/>
          <scheme val="none"/>
        </font>
      </dxf>
    </rfmt>
    <rfmt sheetId="3" sqref="B154" start="0" length="0">
      <dxf>
        <font>
          <color rgb="FFFF0000"/>
          <name val="Palatino Linotype"/>
          <scheme val="none"/>
        </font>
      </dxf>
    </rfmt>
    <rfmt sheetId="3" sqref="C154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3" s="1" sqref="D154" start="0" length="0">
      <dxf>
        <font>
          <sz val="10"/>
          <color auto="1"/>
          <name val="Franklin Gothic Book"/>
          <scheme val="none"/>
        </font>
        <fill>
          <patternFill patternType="solid">
            <bgColor theme="0"/>
          </patternFill>
        </fill>
      </dxf>
    </rfmt>
    <rfmt sheetId="3" s="1" sqref="E154" start="0" length="0">
      <dxf>
        <font>
          <sz val="10"/>
          <color auto="1"/>
          <name val="Franklin Gothic Book"/>
          <scheme val="none"/>
        </font>
      </dxf>
    </rfmt>
    <rfmt sheetId="3" sqref="F154" start="0" length="0">
      <dxf>
        <font>
          <b/>
          <name val="Franklin Gothic Book"/>
          <scheme val="none"/>
        </font>
      </dxf>
    </rfmt>
    <rfmt sheetId="3" s="1" sqref="G154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alignment horizontal="right" readingOrder="0"/>
      </dxf>
    </rfmt>
    <rfmt sheetId="3" sqref="H154" start="0" length="0">
      <dxf>
        <font>
          <name val="Franklin Gothic Book"/>
          <scheme val="none"/>
        </font>
      </dxf>
    </rfmt>
    <rfmt sheetId="3" s="1" sqref="I154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m>
  <rrc rId="415" sId="3" ref="A144:XFD144" action="deleteRow">
    <undo index="0" exp="area" ref3D="1" dr="$A$1:$B$1048576" dn="Z_ED634462_2CEC_4EB1_BAAF_B9E7F296E51C_.wvu.Cols" sId="3"/>
    <undo index="0" exp="area" ref3D="1" dr="$A$1:$B$1048576" dn="Z_9E351BF9_46AA_4E17_BD7F_BD39A5EBD962_.wvu.Cols" sId="3"/>
    <undo index="0" exp="area" ref3D="1" dr="$A$1:$B$1048576" dn="Z_62DD1CA0_C4DB_4681_AB87_8E5B064DADBB_.wvu.Cols" sId="3"/>
    <undo index="0" exp="area" ref3D="1" dr="$A$1:$B$1048576" dn="Z_47B4B278_0783_456D_A67F_BA86C3DDE3D6_.wvu.Cols" sId="3"/>
    <rfmt sheetId="3" xfDxf="1" sqref="A144:XFD144" start="0" length="0">
      <dxf>
        <font>
          <name val="Palatino Linotype"/>
          <scheme val="none"/>
        </font>
      </dxf>
    </rfmt>
    <rfmt sheetId="3" sqref="A144" start="0" length="0">
      <dxf>
        <font>
          <color rgb="FFFF0000"/>
          <name val="Palatino Linotype"/>
          <scheme val="none"/>
        </font>
      </dxf>
    </rfmt>
    <rfmt sheetId="3" sqref="B144" start="0" length="0">
      <dxf>
        <font>
          <color rgb="FFFF0000"/>
          <name val="Palatino Linotype"/>
          <scheme val="none"/>
        </font>
      </dxf>
    </rfmt>
    <rfmt sheetId="3" sqref="F144" start="0" length="0">
      <dxf>
        <alignment horizontal="center" vertical="top" readingOrder="0"/>
      </dxf>
    </rfmt>
    <rfmt sheetId="3" sqref="G144" start="0" length="0">
      <dxf>
        <alignment horizontal="right" vertical="top" readingOrder="0"/>
      </dxf>
    </rfmt>
    <rfmt sheetId="3" s="1" sqref="I144" start="0" length="0">
      <dxf>
        <numFmt numFmtId="35" formatCode="_(* #,##0.00_);_(* \(#,##0.00\);_(* &quot;-&quot;??_);_(@_)"/>
      </dxf>
    </rfmt>
  </rrc>
  <rrc rId="416" sId="4" ref="A85:XFD85" action="insertRow">
    <undo index="0" exp="area" ref3D="1" dr="$A$1:$B$1048576" dn="Z_ED634462_2CEC_4EB1_BAAF_B9E7F296E51C_.wvu.Cols" sId="4"/>
    <undo index="0" exp="area" ref3D="1" dr="$A$1:$B$1048576" dn="Z_9E351BF9_46AA_4E17_BD7F_BD39A5EBD962_.wvu.Cols" sId="4"/>
    <undo index="0" exp="area" ref3D="1" dr="$A$1:$B$1048576" dn="Z_62DD1CA0_C4DB_4681_AB87_8E5B064DADBB_.wvu.Cols" sId="4"/>
    <undo index="0" exp="area" ref3D="1" dr="$A$1:$B$1048576" dn="Z_47B4B278_0783_456D_A67F_BA86C3DDE3D6_.wvu.Cols" sId="4"/>
  </rrc>
  <rm rId="417" sheetId="4" source="A64:XFD64" destination="A85:XFD85" sourceSheetId="4">
    <rfmt sheetId="4" xfDxf="1" sqref="A85:XFD85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85" start="0" length="0">
      <dxf>
        <font>
          <color rgb="FFFF0000"/>
          <name val="Palatino Linotype"/>
          <scheme val="none"/>
        </font>
      </dxf>
    </rfmt>
    <rfmt sheetId="4" sqref="B85" start="0" length="0">
      <dxf>
        <font>
          <color rgb="FFFF0000"/>
          <name val="Palatino Linotype"/>
          <scheme val="none"/>
        </font>
      </dxf>
    </rfmt>
    <rfmt sheetId="4" sqref="C85" start="0" length="0">
      <dxf>
        <font>
          <name val="Franklin Gothic Book"/>
          <scheme val="none"/>
        </font>
      </dxf>
    </rfmt>
    <rfmt sheetId="4" sqref="D85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4" sqref="E85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4" sqref="F85" start="0" length="0">
      <dxf>
        <font>
          <color theme="1"/>
          <name val="Franklin Gothic Book"/>
          <scheme val="none"/>
        </font>
        <numFmt numFmtId="168" formatCode="0.0000"/>
        <fill>
          <patternFill>
            <bgColor rgb="FFFFFF00"/>
          </patternFill>
        </fill>
        <alignment horizontal="center" vertical="top" readingOrder="0"/>
      </dxf>
    </rfmt>
    <rfmt sheetId="4" sqref="G85" start="0" length="0">
      <dxf>
        <font>
          <color theme="1"/>
          <name val="Franklin Gothic Book"/>
          <scheme val="none"/>
        </font>
        <numFmt numFmtId="168" formatCode="0.0000"/>
        <fill>
          <patternFill>
            <bgColor rgb="FFFFFF00"/>
          </patternFill>
        </fill>
        <alignment horizontal="center" vertical="top" readingOrder="0"/>
      </dxf>
    </rfmt>
    <rfmt sheetId="4" sqref="H85" start="0" length="0">
      <dxf>
        <font>
          <name val="Franklin Gothic Book"/>
          <scheme val="none"/>
        </font>
      </dxf>
    </rfmt>
    <rfmt sheetId="4" s="1" sqref="I85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m>
  <rrc rId="418" sId="4" ref="A64:XFD64" action="deleteRow">
    <undo index="0" exp="area" ref3D="1" dr="$A$1:$B$1048576" dn="Z_ED634462_2CEC_4EB1_BAAF_B9E7F296E51C_.wvu.Cols" sId="4"/>
    <undo index="0" exp="area" ref3D="1" dr="$A$1:$B$1048576" dn="Z_9E351BF9_46AA_4E17_BD7F_BD39A5EBD962_.wvu.Cols" sId="4"/>
    <undo index="0" exp="area" ref3D="1" dr="$A$1:$B$1048576" dn="Z_62DD1CA0_C4DB_4681_AB87_8E5B064DADBB_.wvu.Cols" sId="4"/>
    <undo index="0" exp="area" ref3D="1" dr="$A$1:$B$1048576" dn="Z_47B4B278_0783_456D_A67F_BA86C3DDE3D6_.wvu.Cols" sId="4"/>
    <rfmt sheetId="4" xfDxf="1" sqref="A64:XFD64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4" sqref="A64" start="0" length="0">
      <dxf>
        <font>
          <color rgb="FFFF0000"/>
          <name val="Palatino Linotype"/>
          <scheme val="none"/>
        </font>
      </dxf>
    </rfmt>
    <rfmt sheetId="4" sqref="B64" start="0" length="0">
      <dxf>
        <font>
          <color rgb="FFFF0000"/>
          <name val="Palatino Linotype"/>
          <scheme val="none"/>
        </font>
      </dxf>
    </rfmt>
    <rfmt sheetId="4" sqref="F64" start="0" length="0">
      <dxf>
        <alignment horizontal="center" vertical="top" readingOrder="0"/>
      </dxf>
    </rfmt>
    <rfmt sheetId="4" sqref="G64" start="0" length="0">
      <dxf>
        <alignment horizontal="right" vertical="top" readingOrder="0"/>
      </dxf>
    </rfmt>
    <rfmt sheetId="4" s="1" sqref="I64" start="0" length="0">
      <dxf>
        <numFmt numFmtId="35" formatCode="_(* #,##0.00_);_(* \(#,##0.00\);_(* &quot;-&quot;??_);_(@_)"/>
      </dxf>
    </rfmt>
  </rrc>
  <rm rId="419" sheetId="5" source="C39:C43" destination="C87:C91" sourceSheetId="5">
    <rfmt sheetId="5" sqref="C87" start="0" length="0">
      <dxf>
        <font>
          <sz val="10"/>
          <color theme="0" tint="-0.34998626667073579"/>
          <name val="Palatino Linotype"/>
          <scheme val="none"/>
        </font>
        <numFmt numFmtId="19" formatCode="m/d/yyyy"/>
        <fill>
          <patternFill patternType="solid">
            <bgColor theme="0"/>
          </patternFill>
        </fill>
      </dxf>
    </rfmt>
    <rfmt sheetId="5" sqref="C88" start="0" length="0">
      <dxf>
        <font>
          <sz val="10"/>
          <color theme="0" tint="-0.34998626667073579"/>
          <name val="Palatino Linotype"/>
          <scheme val="none"/>
        </font>
        <numFmt numFmtId="19" formatCode="m/d/yyyy"/>
        <fill>
          <patternFill patternType="solid">
            <bgColor theme="0"/>
          </patternFill>
        </fill>
      </dxf>
    </rfmt>
    <rfmt sheetId="5" sqref="C89" start="0" length="0">
      <dxf>
        <font>
          <sz val="10"/>
          <color theme="0" tint="-0.34998626667073579"/>
          <name val="Palatino Linotype"/>
          <scheme val="none"/>
        </font>
        <fill>
          <patternFill patternType="solid">
            <bgColor theme="0"/>
          </patternFill>
        </fill>
      </dxf>
    </rfmt>
    <rfmt sheetId="5" sqref="C90" start="0" length="0">
      <dxf>
        <font>
          <sz val="10"/>
          <color theme="0" tint="-0.34998626667073579"/>
          <name val="Palatino Linotype"/>
          <scheme val="none"/>
        </font>
        <fill>
          <patternFill patternType="solid">
            <bgColor theme="0"/>
          </patternFill>
        </fill>
      </dxf>
    </rfmt>
    <rfmt sheetId="5" sqref="C91" start="0" length="0">
      <dxf>
        <font>
          <sz val="10"/>
          <color auto="1"/>
          <name val="Palatino Linotype"/>
          <scheme val="none"/>
        </font>
        <numFmt numFmtId="4" formatCode="#,##0.00"/>
        <fill>
          <patternFill patternType="solid">
            <bgColor theme="0"/>
          </patternFill>
        </fill>
      </dxf>
    </rfmt>
  </rm>
  <rrc rId="420" sId="5" ref="A39:XFD39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39:XFD39" start="0" length="0">
      <dxf>
        <fill>
          <patternFill patternType="solid">
            <bgColor theme="0"/>
          </patternFill>
        </fill>
      </dxf>
    </rfmt>
    <rfmt sheetId="5" sqref="A39" start="0" length="0">
      <dxf>
        <font>
          <sz val="10"/>
          <color auto="1"/>
          <name val="Arial"/>
          <scheme val="none"/>
        </font>
      </dxf>
    </rfmt>
    <rfmt sheetId="5" sqref="B39" start="0" length="0">
      <dxf>
        <font>
          <b/>
          <sz val="10"/>
          <color auto="1"/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5" sqref="C39" start="0" length="0">
      <dxf>
        <font>
          <sz val="10"/>
          <color auto="1"/>
          <name val="Palatino Linotype"/>
          <scheme val="none"/>
        </font>
      </dxf>
    </rfmt>
    <rfmt sheetId="5" sqref="D39" start="0" length="0">
      <dxf>
        <font>
          <sz val="10"/>
          <color auto="1"/>
          <name val="Franklin Gothic Book"/>
          <scheme val="none"/>
        </font>
      </dxf>
    </rfmt>
    <rfmt sheetId="5" sqref="E39" start="0" length="0">
      <dxf>
        <font>
          <sz val="10"/>
          <color auto="1"/>
          <name val="Franklin Gothic Book"/>
          <scheme val="none"/>
        </font>
      </dxf>
    </rfmt>
    <rfmt sheetId="5" sqref="F39" start="0" length="0">
      <dxf>
        <font>
          <b/>
          <sz val="10"/>
          <color auto="1"/>
          <name val="Franklin Gothic Book"/>
          <scheme val="none"/>
        </font>
        <alignment horizontal="right" vertical="top" readingOrder="0"/>
      </dxf>
    </rfmt>
    <rfmt sheetId="5" s="1" sqref="G39" start="0" length="0">
      <dxf>
        <font>
          <b/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 patternType="none">
            <bgColor indexed="65"/>
          </patternFill>
        </fill>
        <alignment horizontal="left" readingOrder="0"/>
      </dxf>
    </rfmt>
    <rfmt sheetId="5" s="1" sqref="H39" start="0" length="0">
      <dxf>
        <font>
          <b/>
          <sz val="10"/>
          <color auto="1"/>
          <name val="Franklin Gothic Book"/>
          <scheme val="none"/>
        </font>
        <numFmt numFmtId="35" formatCode="_(* #,##0.00_);_(* \(#,##0.00\);_(* &quot;-&quot;??_);_(@_)"/>
        <fill>
          <patternFill patternType="none">
            <bgColor indexed="65"/>
          </patternFill>
        </fill>
        <alignment horizontal="right" readingOrder="0"/>
        <border outline="0">
          <right style="medium">
            <color indexed="64"/>
          </right>
        </border>
      </dxf>
    </rfmt>
  </rrc>
  <rrc rId="421" sId="5" ref="A39:XFD39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39:XFD39" start="0" length="0">
      <dxf>
        <fill>
          <patternFill patternType="solid">
            <bgColor theme="0"/>
          </patternFill>
        </fill>
      </dxf>
    </rfmt>
    <rfmt sheetId="5" sqref="B39" start="0" length="0">
      <dxf>
        <font>
          <sz val="10"/>
          <color auto="1"/>
          <name val="Franklin Gothic Book"/>
          <scheme val="none"/>
        </font>
        <border outline="0">
          <left style="medium">
            <color indexed="64"/>
          </left>
        </border>
      </dxf>
    </rfmt>
    <rfmt sheetId="5" sqref="C39" start="0" length="0">
      <dxf>
        <font>
          <sz val="10"/>
          <color auto="1"/>
          <name val="Palatino Linotype"/>
          <scheme val="none"/>
        </font>
      </dxf>
    </rfmt>
    <rfmt sheetId="5" sqref="D39" start="0" length="0">
      <dxf>
        <font>
          <sz val="10"/>
          <color auto="1"/>
          <name val="Franklin Gothic Book"/>
          <scheme val="none"/>
        </font>
      </dxf>
    </rfmt>
    <rfmt sheetId="5" sqref="E39" start="0" length="0">
      <dxf>
        <font>
          <b/>
          <sz val="10"/>
          <color auto="1"/>
          <name val="Franklin Gothic Book"/>
          <scheme val="none"/>
        </font>
      </dxf>
    </rfmt>
    <rfmt sheetId="5" sqref="F39" start="0" length="0">
      <dxf>
        <font>
          <b/>
          <sz val="10"/>
          <color auto="1"/>
          <name val="Franklin Gothic Book"/>
          <scheme val="none"/>
        </font>
      </dxf>
    </rfmt>
    <rfmt sheetId="5" sqref="G39" start="0" length="0">
      <dxf>
        <font>
          <b/>
          <sz val="10"/>
          <color auto="1"/>
          <name val="Franklin Gothic Book"/>
          <scheme val="none"/>
        </font>
        <numFmt numFmtId="3" formatCode="#,##0"/>
      </dxf>
    </rfmt>
    <rfmt sheetId="5" s="1" sqref="H3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422" sId="5" ref="A39:XFD39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39:XFD39" start="0" length="0">
      <dxf>
        <fill>
          <patternFill patternType="solid">
            <bgColor theme="5"/>
          </patternFill>
        </fill>
      </dxf>
    </rfmt>
    <rfmt sheetId="5" sqref="B39" start="0" length="0">
      <dxf>
        <font>
          <sz val="10"/>
          <color auto="1"/>
          <name val="Franklin Gothic Book"/>
          <scheme val="none"/>
        </font>
        <border outline="0">
          <left style="medium">
            <color indexed="64"/>
          </left>
        </border>
      </dxf>
    </rfmt>
    <rfmt sheetId="5" sqref="D39" start="0" length="0">
      <dxf>
        <font>
          <sz val="10"/>
          <color auto="1"/>
          <name val="Franklin Gothic Book"/>
          <scheme val="none"/>
        </font>
      </dxf>
    </rfmt>
    <rfmt sheetId="5" sqref="E39" start="0" length="0">
      <dxf>
        <font>
          <b/>
          <sz val="10"/>
          <color auto="1"/>
          <name val="Franklin Gothic Book"/>
          <scheme val="none"/>
        </font>
      </dxf>
    </rfmt>
    <rfmt sheetId="5" sqref="F39" start="0" length="0">
      <dxf>
        <font>
          <b/>
          <sz val="10"/>
          <color auto="1"/>
          <name val="Franklin Gothic Book"/>
          <scheme val="none"/>
        </font>
      </dxf>
    </rfmt>
    <rfmt sheetId="5" sqref="G39" start="0" length="0">
      <dxf>
        <font>
          <b/>
          <sz val="10"/>
          <color auto="1"/>
          <name val="Franklin Gothic Book"/>
          <scheme val="none"/>
        </font>
        <numFmt numFmtId="3" formatCode="#,##0"/>
      </dxf>
    </rfmt>
    <rfmt sheetId="5" s="1" sqref="H3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423" sId="5" ref="A39:XFD39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39:XFD39" start="0" length="0">
      <dxf>
        <fill>
          <patternFill patternType="solid">
            <bgColor theme="5"/>
          </patternFill>
        </fill>
      </dxf>
    </rfmt>
    <rfmt sheetId="5" sqref="B39" start="0" length="0">
      <dxf>
        <font>
          <sz val="10"/>
          <color auto="1"/>
          <name val="Franklin Gothic Book"/>
          <scheme val="none"/>
        </font>
        <border outline="0">
          <left style="medium">
            <color indexed="64"/>
          </left>
        </border>
      </dxf>
    </rfmt>
    <rfmt sheetId="5" sqref="D39" start="0" length="0">
      <dxf>
        <font>
          <sz val="10"/>
          <color auto="1"/>
          <name val="Franklin Gothic Book"/>
          <scheme val="none"/>
        </font>
      </dxf>
    </rfmt>
    <rfmt sheetId="5" sqref="E39" start="0" length="0">
      <dxf>
        <font>
          <b/>
          <sz val="10"/>
          <color auto="1"/>
          <name val="Franklin Gothic Book"/>
          <scheme val="none"/>
        </font>
      </dxf>
    </rfmt>
    <rfmt sheetId="5" sqref="F39" start="0" length="0">
      <dxf>
        <font>
          <b/>
          <sz val="10"/>
          <color auto="1"/>
          <name val="Franklin Gothic Book"/>
          <scheme val="none"/>
        </font>
      </dxf>
    </rfmt>
    <rfmt sheetId="5" sqref="G39" start="0" length="0">
      <dxf>
        <font>
          <b/>
          <sz val="10"/>
          <color auto="1"/>
          <name val="Franklin Gothic Book"/>
          <scheme val="none"/>
        </font>
        <numFmt numFmtId="3" formatCode="#,##0"/>
      </dxf>
    </rfmt>
    <rfmt sheetId="5" s="1" sqref="H3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424" sId="5" ref="A39:XFD39" action="deleteRow">
    <undo index="0" exp="area" ref3D="1" dr="$A$1:$A$1048576" dn="Z_ED634462_2CEC_4EB1_BAAF_B9E7F296E51C_.wvu.Cols" sId="5"/>
    <undo index="0" exp="area" ref3D="1" dr="$A$1:$A$1048576" dn="Z_9E351BF9_46AA_4E17_BD7F_BD39A5EBD962_.wvu.Cols" sId="5"/>
    <undo index="0" exp="area" ref3D="1" dr="$A$1:$A$1048576" dn="Z_62DD1CA0_C4DB_4681_AB87_8E5B064DADBB_.wvu.Cols" sId="5"/>
    <undo index="0" exp="area" ref3D="1" dr="$A$1:$A$1048576" dn="Z_47B4B278_0783_456D_A67F_BA86C3DDE3D6_.wvu.Cols" sId="5"/>
    <rfmt sheetId="5" xfDxf="1" sqref="A39:XFD39" start="0" length="0">
      <dxf>
        <font/>
        <fill>
          <patternFill patternType="solid">
            <bgColor theme="0"/>
          </patternFill>
        </fill>
      </dxf>
    </rfmt>
    <rfmt sheetId="5" sqref="B39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5" s="1" sqref="D39" start="0" length="0">
      <dxf>
        <font>
          <sz val="10"/>
          <color auto="1"/>
          <name val="Franklin Gothic Book"/>
          <scheme val="none"/>
        </font>
      </dxf>
    </rfmt>
    <rfmt sheetId="5" sqref="E39" start="0" length="0">
      <dxf>
        <font>
          <name val="Franklin Gothic Book"/>
          <scheme val="none"/>
        </font>
      </dxf>
    </rfmt>
    <rfmt sheetId="5" sqref="F39" start="0" length="0">
      <dxf>
        <font>
          <name val="Franklin Gothic Book"/>
          <scheme val="none"/>
        </font>
      </dxf>
    </rfmt>
    <rfmt sheetId="5" sqref="G39" start="0" length="0">
      <dxf>
        <font>
          <name val="Franklin Gothic Book"/>
          <scheme val="none"/>
        </font>
        <numFmt numFmtId="7" formatCode="#,##0.00_);\(#,##0.00\)"/>
      </dxf>
    </rfmt>
    <rfmt sheetId="5" s="1" sqref="H39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425" sId="6" ref="A87:XFD87" action="insertRow">
    <undo index="0" exp="area" ref3D="1" dr="$A$1:$B$1048576" dn="Z_ED634462_2CEC_4EB1_BAAF_B9E7F296E51C_.wvu.Cols" sId="6"/>
    <undo index="0" exp="area" ref3D="1" dr="$A$1:$B$1048576" dn="Z_9E351BF9_46AA_4E17_BD7F_BD39A5EBD962_.wvu.Cols" sId="6"/>
    <undo index="0" exp="area" ref3D="1" dr="$A$1:$B$1048576" dn="Z_62DD1CA0_C4DB_4681_AB87_8E5B064DADBB_.wvu.Cols" sId="6"/>
    <undo index="0" exp="area" ref3D="1" dr="$A$1:$B$1048576" dn="Z_47B4B278_0783_456D_A67F_BA86C3DDE3D6_.wvu.Cols" sId="6"/>
  </rrc>
  <rm rId="426" sheetId="6" source="A66:XFD66" destination="A87:XFD87" sourceSheetId="6">
    <rfmt sheetId="6" xfDxf="1" sqref="A87:XFD8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A87" start="0" length="0">
      <dxf>
        <font>
          <color rgb="FFFF0000"/>
          <name val="Palatino Linotype"/>
          <scheme val="none"/>
        </font>
      </dxf>
    </rfmt>
    <rfmt sheetId="6" sqref="B87" start="0" length="0">
      <dxf>
        <font>
          <color rgb="FFFF0000"/>
          <name val="Palatino Linotype"/>
          <scheme val="none"/>
        </font>
      </dxf>
    </rfmt>
    <rfmt sheetId="6" sqref="C87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6" sqref="D87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6" sqref="E87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6" sqref="F87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6" sqref="G87" start="0" length="0">
      <dxf>
        <font>
          <color theme="1"/>
          <name val="Franklin Gothic Book"/>
          <scheme val="none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6" sqref="H87" start="0" length="0">
      <dxf>
        <font>
          <name val="Franklin Gothic Book"/>
          <scheme val="none"/>
        </font>
      </dxf>
    </rfmt>
    <rfmt sheetId="6" sqref="I8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427" sId="6" ref="A66:XFD66" action="deleteRow">
    <undo index="0" exp="area" ref3D="1" dr="$A$1:$B$1048576" dn="Z_ED634462_2CEC_4EB1_BAAF_B9E7F296E51C_.wvu.Cols" sId="6"/>
    <undo index="0" exp="area" ref3D="1" dr="$A$1:$B$1048576" dn="Z_9E351BF9_46AA_4E17_BD7F_BD39A5EBD962_.wvu.Cols" sId="6"/>
    <undo index="0" exp="area" ref3D="1" dr="$A$1:$B$1048576" dn="Z_62DD1CA0_C4DB_4681_AB87_8E5B064DADBB_.wvu.Cols" sId="6"/>
    <undo index="0" exp="area" ref3D="1" dr="$A$1:$B$1048576" dn="Z_47B4B278_0783_456D_A67F_BA86C3DDE3D6_.wvu.Cols" sId="6"/>
    <rfmt sheetId="6" xfDxf="1" sqref="A66:XFD66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6" sqref="A66" start="0" length="0">
      <dxf>
        <font>
          <color rgb="FFFF0000"/>
          <name val="Palatino Linotype"/>
          <scheme val="none"/>
        </font>
      </dxf>
    </rfmt>
    <rfmt sheetId="6" sqref="B66" start="0" length="0">
      <dxf>
        <font>
          <color rgb="FFFF0000"/>
          <name val="Palatino Linotype"/>
          <scheme val="none"/>
        </font>
      </dxf>
    </rfmt>
    <rfmt sheetId="6" sqref="F66" start="0" length="0">
      <dxf>
        <alignment horizontal="center" vertical="top" readingOrder="0"/>
      </dxf>
    </rfmt>
    <rfmt sheetId="6" sqref="G66" start="0" length="0">
      <dxf>
        <alignment horizontal="right" vertical="top" readingOrder="0"/>
      </dxf>
    </rfmt>
  </rrc>
  <rcv guid="{ED634462-2CEC-4EB1-BAAF-B9E7F296E51C}" action="delete"/>
  <rdn rId="0" localSheetId="1" customView="1" name="Z_ED634462_2CEC_4EB1_BAAF_B9E7F296E51C_.wvu.PrintArea" hidden="1" oldHidden="1">
    <formula>'YO01'!$C$1:$I$100</formula>
    <oldFormula>'YO01'!$C$1:$I$100</oldFormula>
  </rdn>
  <rdn rId="0" localSheetId="1" customView="1" name="Z_ED634462_2CEC_4EB1_BAAF_B9E7F296E51C_.wvu.Cols" hidden="1" oldHidden="1">
    <formula>'YO01'!$A:$B</formula>
    <oldFormula>'YO01'!$A:$B</oldFormula>
  </rdn>
  <rdn rId="0" localSheetId="2" customView="1" name="Z_ED634462_2CEC_4EB1_BAAF_B9E7F296E51C_.wvu.PrintArea" hidden="1" oldHidden="1">
    <formula>'YO02'!$C$1:$I$150</formula>
    <oldFormula>'YO02'!$C$1:$I$150</oldFormula>
  </rdn>
  <rdn rId="0" localSheetId="2" customView="1" name="Z_ED634462_2CEC_4EB1_BAAF_B9E7F296E51C_.wvu.Cols" hidden="1" oldHidden="1">
    <formula>'YO02'!$A:$B</formula>
    <oldFormula>'YO02'!$A:$B</oldFormula>
  </rdn>
  <rdn rId="0" localSheetId="2" customView="1" name="Z_ED634462_2CEC_4EB1_BAAF_B9E7F296E51C_.wvu.FilterData" hidden="1" oldHidden="1">
    <formula>'YO02'!$A$9:$J$9</formula>
    <oldFormula>'YO02'!$A$9:$J$9</oldFormula>
  </rdn>
  <rdn rId="0" localSheetId="3" customView="1" name="Z_ED634462_2CEC_4EB1_BAAF_B9E7F296E51C_.wvu.PrintArea" hidden="1" oldHidden="1">
    <formula>'YO03'!$C$1:$I$157</formula>
    <oldFormula>'YO03'!$C$1:$I$157</oldFormula>
  </rdn>
  <rdn rId="0" localSheetId="3" customView="1" name="Z_ED634462_2CEC_4EB1_BAAF_B9E7F296E51C_.wvu.Cols" hidden="1" oldHidden="1">
    <formula>'YO03'!$A:$B</formula>
    <oldFormula>'YO03'!$A:$B</oldFormula>
  </rdn>
  <rdn rId="0" localSheetId="3" customView="1" name="Z_ED634462_2CEC_4EB1_BAAF_B9E7F296E51C_.wvu.FilterData" hidden="1" oldHidden="1">
    <formula>'YO03'!$A$9:$K$115</formula>
    <oldFormula>'YO03'!$A$9:$K$115</oldFormula>
  </rdn>
  <rdn rId="0" localSheetId="4" customView="1" name="Z_ED634462_2CEC_4EB1_BAAF_B9E7F296E51C_.wvu.PrintArea" hidden="1" oldHidden="1">
    <formula>'YO05'!$A$1:$I$86</formula>
    <oldFormula>'YO05'!$A$1:$I$86</oldFormula>
  </rdn>
  <rdn rId="0" localSheetId="4" customView="1" name="Z_ED634462_2CEC_4EB1_BAAF_B9E7F296E51C_.wvu.Cols" hidden="1" oldHidden="1">
    <formula>'YO05'!$A:$B</formula>
    <oldFormula>'YO05'!$A:$B</oldFormula>
  </rdn>
  <rdn rId="0" localSheetId="5" customView="1" name="Z_ED634462_2CEC_4EB1_BAAF_B9E7F296E51C_.wvu.PrintArea" hidden="1" oldHidden="1">
    <formula>'YO06'!$A$1:$H$86</formula>
    <oldFormula>'YO06'!$A$1:$H$81</oldFormula>
  </rdn>
  <rdn rId="0" localSheetId="5" customView="1" name="Z_ED634462_2CEC_4EB1_BAAF_B9E7F296E51C_.wvu.Cols" hidden="1" oldHidden="1">
    <formula>'YO06'!$A:$A</formula>
    <oldFormula>'YO06'!$A:$A</oldFormula>
  </rdn>
  <rdn rId="0" localSheetId="6" customView="1" name="Z_ED634462_2CEC_4EB1_BAAF_B9E7F296E51C_.wvu.PrintArea" hidden="1" oldHidden="1">
    <formula>'YO07'!$A$1:$I$88</formula>
    <oldFormula>'YO07'!$A$1:$I$88</oldFormula>
  </rdn>
  <rdn rId="0" localSheetId="6" customView="1" name="Z_ED634462_2CEC_4EB1_BAAF_B9E7F296E51C_.wvu.Cols" hidden="1" oldHidden="1">
    <formula>'YO07'!$A:$B</formula>
    <oldFormula>'YO07'!$A:$B</oldFormula>
  </rdn>
  <rdn rId="0" localSheetId="7" customView="1" name="Z_ED634462_2CEC_4EB1_BAAF_B9E7F296E51C_.wvu.PrintArea" hidden="1" oldHidden="1">
    <formula>'YO08'!$A$1:$I$90</formula>
    <oldFormula>'YO08'!$A$1:$I$90</oldFormula>
  </rdn>
  <rdn rId="0" localSheetId="7" customView="1" name="Z_ED634462_2CEC_4EB1_BAAF_B9E7F296E51C_.wvu.Cols" hidden="1" oldHidden="1">
    <formula>'YO08'!$A:$B</formula>
    <oldFormula>'YO08'!$A:$B</oldFormula>
  </rdn>
  <rdn rId="0" localSheetId="8" customView="1" name="Z_ED634462_2CEC_4EB1_BAAF_B9E7F296E51C_.wvu.PrintArea" hidden="1" oldHidden="1">
    <formula>'YO09'!$A$1:$I$97</formula>
    <oldFormula>'YO09'!$A$1:$I$97</oldFormula>
  </rdn>
  <rdn rId="0" localSheetId="8" customView="1" name="Z_ED634462_2CEC_4EB1_BAAF_B9E7F296E51C_.wvu.Cols" hidden="1" oldHidden="1">
    <formula>'YO09'!$A:$B</formula>
    <oldFormula>'YO09'!$A:$B</oldFormula>
  </rdn>
  <rdn rId="0" localSheetId="9" customView="1" name="Z_ED634462_2CEC_4EB1_BAAF_B9E7F296E51C_.wvu.PrintArea" hidden="1" oldHidden="1">
    <formula>'YO10'!$A$1:$I$180</formula>
    <oldFormula>'YO10'!$A$1:$I$180</oldFormula>
  </rdn>
  <rdn rId="0" localSheetId="9" customView="1" name="Z_ED634462_2CEC_4EB1_BAAF_B9E7F296E51C_.wvu.Cols" hidden="1" oldHidden="1">
    <formula>'YO10'!$A:$B</formula>
    <oldFormula>'YO10'!$A:$B</oldFormula>
  </rdn>
  <rdn rId="0" localSheetId="10" customView="1" name="Z_ED634462_2CEC_4EB1_BAAF_B9E7F296E51C_.wvu.PrintArea" hidden="1" oldHidden="1">
    <formula>'YO12'!$A$1:$I$94</formula>
    <oldFormula>'YO12'!$A$1:$I$94</oldFormula>
  </rdn>
  <rdn rId="0" localSheetId="10" customView="1" name="Z_ED634462_2CEC_4EB1_BAAF_B9E7F296E51C_.wvu.Cols" hidden="1" oldHidden="1">
    <formula>'YO12'!$A:$B</formula>
    <oldFormula>'YO12'!$A:$B</oldFormula>
  </rdn>
  <rdn rId="0" localSheetId="11" customView="1" name="Z_ED634462_2CEC_4EB1_BAAF_B9E7F296E51C_.wvu.PrintArea" hidden="1" oldHidden="1">
    <formula>'YO13'!$A$1:$I$90</formula>
    <oldFormula>'YO13'!$A$1:$I$90</oldFormula>
  </rdn>
  <rdn rId="0" localSheetId="11" customView="1" name="Z_ED634462_2CEC_4EB1_BAAF_B9E7F296E51C_.wvu.Cols" hidden="1" oldHidden="1">
    <formula>'YO13'!$A:$B</formula>
    <oldFormula>'YO13'!$A:$B</oldFormula>
  </rdn>
  <rdn rId="0" localSheetId="12" customView="1" name="Z_ED634462_2CEC_4EB1_BAAF_B9E7F296E51C_.wvu.PrintArea" hidden="1" oldHidden="1">
    <formula>'YO15'!$A$1:$I$89</formula>
    <oldFormula>'YO15'!$A$1:$I$89</oldFormula>
  </rdn>
  <rdn rId="0" localSheetId="12" customView="1" name="Z_ED634462_2CEC_4EB1_BAAF_B9E7F296E51C_.wvu.Cols" hidden="1" oldHidden="1">
    <formula>'YO15'!$A:$B</formula>
    <oldFormula>'YO15'!$A:$B</oldFormula>
  </rdn>
  <rcv guid="{ED634462-2CEC-4EB1-BAAF-B9E7F296E51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4" sId="9" ref="A100:XFD100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100:XFD100" start="0" length="0">
      <dxf>
        <font>
          <name val="Palatino Linotype"/>
          <scheme val="none"/>
        </font>
        <fill>
          <patternFill patternType="solid">
            <bgColor theme="5"/>
          </patternFill>
        </fill>
      </dxf>
    </rfmt>
    <rfmt sheetId="9" sqref="A100" start="0" length="0">
      <dxf>
        <font>
          <color rgb="FFFF0000"/>
          <name val="Palatino Linotype"/>
          <scheme val="none"/>
        </font>
      </dxf>
    </rfmt>
    <rfmt sheetId="9" sqref="B100" start="0" length="0">
      <dxf>
        <font>
          <color rgb="FFFF0000"/>
          <name val="Palatino Linotype"/>
          <scheme val="none"/>
        </font>
      </dxf>
    </rfmt>
    <rfmt sheetId="9" sqref="C10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9" dxf="1">
      <nc r="D100" t="inlineStr">
        <is>
          <t>## As September 30, 2018 was a non - business day for this Scheme, the NAV’s at the beginning of the period are as of September 28,2018.</t>
        </is>
      </nc>
      <ndxf>
        <font>
          <name val="Franklin Gothic Book"/>
          <scheme val="none"/>
        </font>
      </ndxf>
    </rcc>
    <rfmt sheetId="9" sqref="E100" start="0" length="0">
      <dxf>
        <font>
          <name val="Franklin Gothic Book"/>
          <scheme val="none"/>
        </font>
      </dxf>
    </rfmt>
    <rfmt sheetId="9" sqref="F100" start="0" length="0">
      <dxf>
        <font>
          <b/>
          <name val="Franklin Gothic Book"/>
          <scheme val="none"/>
        </font>
      </dxf>
    </rfmt>
    <rfmt sheetId="9" sqref="G100" start="0" length="0">
      <dxf>
        <font>
          <b/>
          <name val="Franklin Gothic Book"/>
          <scheme val="none"/>
        </font>
      </dxf>
    </rfmt>
    <rfmt sheetId="9" sqref="H100" start="0" length="0">
      <dxf>
        <font>
          <b/>
          <name val="Franklin Gothic Book"/>
          <scheme val="none"/>
        </font>
        <numFmt numFmtId="3" formatCode="#,##0"/>
      </dxf>
    </rfmt>
    <rfmt sheetId="9" s="1" sqref="I10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9" sqref="J100" start="0" length="0">
      <dxf>
        <numFmt numFmtId="4" formatCode="#,##0.00"/>
      </dxf>
    </rfmt>
  </rrc>
  <rrc rId="455" sId="9" ref="A100:XFD100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100:XFD100" start="0" length="0">
      <dxf>
        <font>
          <name val="Palatino Linotype"/>
          <scheme val="none"/>
        </font>
        <fill>
          <patternFill patternType="solid">
            <bgColor theme="5"/>
          </patternFill>
        </fill>
      </dxf>
    </rfmt>
    <rfmt sheetId="9" sqref="A100" start="0" length="0">
      <dxf>
        <font>
          <color rgb="FFFF0000"/>
          <name val="Palatino Linotype"/>
          <scheme val="none"/>
        </font>
      </dxf>
    </rfmt>
    <rfmt sheetId="9" sqref="B100" start="0" length="0">
      <dxf>
        <font>
          <color rgb="FFFF0000"/>
          <name val="Palatino Linotype"/>
          <scheme val="none"/>
        </font>
      </dxf>
    </rfmt>
    <rfmt sheetId="9" sqref="C100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cc rId="0" sId="9" dxf="1">
      <nc r="D100" t="inlineStr">
        <is>
          <t>### As March 31, 2019 was a non - business day for this Scheme, the NAV’s at the end of the period are as of March 29,2019.</t>
        </is>
      </nc>
      <ndxf>
        <font>
          <name val="Franklin Gothic Book"/>
          <scheme val="none"/>
        </font>
      </ndxf>
    </rcc>
    <rfmt sheetId="9" sqref="E100" start="0" length="0">
      <dxf>
        <font>
          <name val="Franklin Gothic Book"/>
          <scheme val="none"/>
        </font>
      </dxf>
    </rfmt>
    <rfmt sheetId="9" sqref="F100" start="0" length="0">
      <dxf>
        <font>
          <b/>
          <name val="Franklin Gothic Book"/>
          <scheme val="none"/>
        </font>
      </dxf>
    </rfmt>
    <rfmt sheetId="9" sqref="G100" start="0" length="0">
      <dxf>
        <font>
          <b/>
          <name val="Franklin Gothic Book"/>
          <scheme val="none"/>
        </font>
      </dxf>
    </rfmt>
    <rfmt sheetId="9" sqref="H100" start="0" length="0">
      <dxf>
        <font>
          <b/>
          <name val="Franklin Gothic Book"/>
          <scheme val="none"/>
        </font>
        <numFmt numFmtId="3" formatCode="#,##0"/>
      </dxf>
    </rfmt>
    <rfmt sheetId="9" s="1" sqref="I100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9" sqref="J100" start="0" length="0">
      <dxf>
        <numFmt numFmtId="4" formatCode="#,##0.00"/>
      </dxf>
    </rfmt>
  </rrc>
  <rrc rId="456" sId="9" ref="A177:XFD177" action="insert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rc rId="457" sId="9" ref="A177:XFD177" action="insert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rc rId="458" sId="9" ref="A177:XFD177" action="insert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m rId="459" sheetId="9" source="D98:D100" destination="D177:D179" sourceSheetId="9">
    <rfmt sheetId="9" sqref="D177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9" sqref="D178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  <rfmt sheetId="9" sqref="D179" start="0" length="0">
      <dxf>
        <font>
          <sz val="10"/>
          <color auto="1"/>
          <name val="Franklin Gothic Book"/>
          <scheme val="none"/>
        </font>
        <alignment horizontal="left" vertical="top" readingOrder="0"/>
      </dxf>
    </rfmt>
  </rm>
  <rrc rId="460" sId="9" ref="A98:XFD98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98:XFD9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98" start="0" length="0">
      <dxf>
        <font>
          <color rgb="FFFF0000"/>
          <name val="Palatino Linotype"/>
          <scheme val="none"/>
        </font>
      </dxf>
    </rfmt>
    <rfmt sheetId="9" sqref="B98" start="0" length="0">
      <dxf>
        <font>
          <color rgb="FFFF0000"/>
          <name val="Palatino Linotype"/>
          <scheme val="none"/>
        </font>
      </dxf>
    </rfmt>
    <rfmt sheetId="9" sqref="C9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9" sqref="E98" start="0" length="0">
      <dxf>
        <font>
          <name val="Franklin Gothic Book"/>
          <scheme val="none"/>
        </font>
      </dxf>
    </rfmt>
    <rfmt sheetId="9" sqref="F98" start="0" length="0">
      <dxf>
        <font>
          <b/>
          <name val="Franklin Gothic Book"/>
          <scheme val="none"/>
        </font>
      </dxf>
    </rfmt>
    <rfmt sheetId="9" sqref="G98" start="0" length="0">
      <dxf>
        <font>
          <b/>
          <name val="Franklin Gothic Book"/>
          <scheme val="none"/>
        </font>
      </dxf>
    </rfmt>
    <rfmt sheetId="9" sqref="H98" start="0" length="0">
      <dxf>
        <font>
          <b/>
          <name val="Franklin Gothic Book"/>
          <scheme val="none"/>
        </font>
        <numFmt numFmtId="3" formatCode="#,##0"/>
      </dxf>
    </rfmt>
    <rfmt sheetId="9" s="1" sqref="I9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9" sqref="J98" start="0" length="0">
      <dxf>
        <numFmt numFmtId="4" formatCode="#,##0.00"/>
      </dxf>
    </rfmt>
  </rrc>
  <rrc rId="461" sId="9" ref="A98:XFD98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98:XFD9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98" start="0" length="0">
      <dxf>
        <font>
          <color rgb="FFFF0000"/>
          <name val="Palatino Linotype"/>
          <scheme val="none"/>
        </font>
      </dxf>
    </rfmt>
    <rfmt sheetId="9" sqref="B98" start="0" length="0">
      <dxf>
        <font>
          <color rgb="FFFF0000"/>
          <name val="Palatino Linotype"/>
          <scheme val="none"/>
        </font>
      </dxf>
    </rfmt>
    <rfmt sheetId="9" sqref="C9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9" sqref="E98" start="0" length="0">
      <dxf>
        <font>
          <name val="Franklin Gothic Book"/>
          <scheme val="none"/>
        </font>
      </dxf>
    </rfmt>
    <rfmt sheetId="9" sqref="F98" start="0" length="0">
      <dxf>
        <font>
          <b/>
          <name val="Franklin Gothic Book"/>
          <scheme val="none"/>
        </font>
      </dxf>
    </rfmt>
    <rfmt sheetId="9" sqref="G98" start="0" length="0">
      <dxf>
        <font>
          <b/>
          <name val="Franklin Gothic Book"/>
          <scheme val="none"/>
        </font>
      </dxf>
    </rfmt>
    <rfmt sheetId="9" sqref="H98" start="0" length="0">
      <dxf>
        <font>
          <b/>
          <name val="Franklin Gothic Book"/>
          <scheme val="none"/>
        </font>
        <numFmt numFmtId="3" formatCode="#,##0"/>
      </dxf>
    </rfmt>
    <rfmt sheetId="9" s="1" sqref="I9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  <rfmt sheetId="9" sqref="J98" start="0" length="0">
      <dxf>
        <numFmt numFmtId="4" formatCode="#,##0.00"/>
      </dxf>
    </rfmt>
  </rrc>
  <rrc rId="462" sId="9" ref="A98:XFD98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98:XFD98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98" start="0" length="0">
      <dxf>
        <font>
          <color rgb="FFFF0000"/>
          <name val="Palatino Linotype"/>
          <scheme val="none"/>
        </font>
      </dxf>
    </rfmt>
    <rfmt sheetId="9" sqref="B98" start="0" length="0">
      <dxf>
        <font>
          <color rgb="FFFF0000"/>
          <name val="Palatino Linotype"/>
          <scheme val="none"/>
        </font>
      </dxf>
    </rfmt>
    <rfmt sheetId="9" sqref="C98" start="0" length="0">
      <dxf>
        <font>
          <name val="Franklin Gothic Book"/>
          <scheme val="none"/>
        </font>
        <border outline="0">
          <left style="medium">
            <color indexed="64"/>
          </left>
        </border>
      </dxf>
    </rfmt>
    <rfmt sheetId="9" sqref="E98" start="0" length="0">
      <dxf>
        <font>
          <name val="Franklin Gothic Book"/>
          <scheme val="none"/>
        </font>
      </dxf>
    </rfmt>
    <rfmt sheetId="9" sqref="F98" start="0" length="0">
      <dxf>
        <font>
          <b/>
          <name val="Franklin Gothic Book"/>
          <scheme val="none"/>
        </font>
      </dxf>
    </rfmt>
    <rfmt sheetId="9" sqref="G98" start="0" length="0">
      <dxf>
        <font>
          <b/>
          <name val="Franklin Gothic Book"/>
          <scheme val="none"/>
        </font>
      </dxf>
    </rfmt>
    <rfmt sheetId="9" sqref="H98" start="0" length="0">
      <dxf>
        <font>
          <b/>
          <name val="Franklin Gothic Book"/>
          <scheme val="none"/>
        </font>
        <numFmt numFmtId="3" formatCode="#,##0"/>
      </dxf>
    </rfmt>
    <rfmt sheetId="9" s="1" sqref="I98" start="0" length="0">
      <dxf>
        <font>
          <sz val="10"/>
          <color auto="1"/>
          <name val="Franklin Gothic Book"/>
          <scheme val="none"/>
        </font>
        <numFmt numFmtId="35" formatCode="_(* #,##0.00_);_(* \(#,##0.00\);_(* &quot;-&quot;??_);_(@_)"/>
        <border outline="0">
          <right style="medium">
            <color indexed="64"/>
          </right>
        </border>
      </dxf>
    </rfmt>
  </rrc>
  <rrc rId="463" sId="9" ref="A177:XFD177" action="insert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</rrc>
  <rm rId="464" sheetId="9" source="A174:XFD174" destination="A177:XFD177" sourceSheetId="9">
    <rfmt sheetId="9" xfDxf="1" sqref="A177:XFD177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177" start="0" length="0">
      <dxf>
        <font>
          <color rgb="FFFF0000"/>
          <name val="Palatino Linotype"/>
          <scheme val="none"/>
        </font>
      </dxf>
    </rfmt>
    <rfmt sheetId="9" sqref="B177" start="0" length="0">
      <dxf>
        <font>
          <color rgb="FFFF0000"/>
          <name val="Palatino Linotype"/>
          <scheme val="none"/>
        </font>
      </dxf>
    </rfmt>
    <rfmt sheetId="9" sqref="C177" start="0" length="0">
      <dxf>
        <font>
          <name val="Franklin Gothic Book"/>
          <scheme val="none"/>
        </font>
        <alignment horizontal="right" vertical="top" readingOrder="0"/>
        <border outline="0">
          <left style="medium">
            <color indexed="64"/>
          </left>
        </border>
      </dxf>
    </rfmt>
    <rfmt sheetId="9" sqref="D177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</dxf>
    </rfmt>
    <rfmt sheetId="9" sqref="E177" start="0" length="0">
      <dxf>
        <font>
          <name val="Franklin Gothic Book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9" sqref="F177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9" sqref="G177" start="0" length="0">
      <dxf>
        <font>
          <sz val="11"/>
          <name val="Calibri"/>
          <scheme val="minor"/>
        </font>
        <numFmt numFmtId="168" formatCode="0.0000"/>
        <fill>
          <patternFill patternType="none">
            <bgColor indexed="65"/>
          </patternFill>
        </fill>
        <alignment horizontal="center" vertical="top" readingOrder="0"/>
      </dxf>
    </rfmt>
    <rfmt sheetId="9" sqref="H177" start="0" length="0">
      <dxf>
        <font>
          <name val="Franklin Gothic Book"/>
          <scheme val="none"/>
        </font>
      </dxf>
    </rfmt>
    <rfmt sheetId="9" sqref="I177" start="0" length="0">
      <dxf>
        <font>
          <name val="Franklin Gothic Book"/>
          <scheme val="none"/>
        </font>
        <border outline="0">
          <right style="medium">
            <color indexed="64"/>
          </right>
        </border>
      </dxf>
    </rfmt>
  </rm>
  <rrc rId="465" sId="9" ref="A174:XFD174" action="deleteRow">
    <undo index="0" exp="area" ref3D="1" dr="$A$1:$B$1048576" dn="Z_ED634462_2CEC_4EB1_BAAF_B9E7F296E51C_.wvu.Cols" sId="9"/>
    <undo index="0" exp="area" ref3D="1" dr="$A$1:$B$1048576" dn="Z_9E351BF9_46AA_4E17_BD7F_BD39A5EBD962_.wvu.Cols" sId="9"/>
    <undo index="0" exp="area" ref3D="1" dr="$A$1:$B$1048576" dn="Z_62DD1CA0_C4DB_4681_AB87_8E5B064DADBB_.wvu.Cols" sId="9"/>
    <undo index="0" exp="area" ref3D="1" dr="$A$1:$B$1048576" dn="Z_47B4B278_0783_456D_A67F_BA86C3DDE3D6_.wvu.Cols" sId="9"/>
    <rfmt sheetId="9" xfDxf="1" sqref="A174:XFD174" start="0" length="0">
      <dxf>
        <font>
          <name val="Palatino Linotype"/>
          <scheme val="none"/>
        </font>
        <fill>
          <patternFill patternType="solid">
            <bgColor theme="0"/>
          </patternFill>
        </fill>
      </dxf>
    </rfmt>
    <rfmt sheetId="9" sqref="A174" start="0" length="0">
      <dxf>
        <font>
          <color rgb="FFFF0000"/>
          <name val="Palatino Linotype"/>
          <scheme val="none"/>
        </font>
      </dxf>
    </rfmt>
    <rfmt sheetId="9" sqref="B174" start="0" length="0">
      <dxf>
        <font>
          <color rgb="FFFF0000"/>
          <name val="Palatino Linotype"/>
          <scheme val="none"/>
        </font>
      </dxf>
    </rfmt>
    <rfmt sheetId="9" sqref="F174" start="0" length="0">
      <dxf>
        <alignment horizontal="center" vertical="top" readingOrder="0"/>
      </dxf>
    </rfmt>
    <rfmt sheetId="9" sqref="G174" start="0" length="0">
      <dxf>
        <alignment horizontal="right" vertical="top" readingOrder="0"/>
      </dxf>
    </rfmt>
  </rrc>
  <rcv guid="{ED634462-2CEC-4EB1-BAAF-B9E7F296E51C}" action="delete"/>
  <rdn rId="0" localSheetId="1" customView="1" name="Z_ED634462_2CEC_4EB1_BAAF_B9E7F296E51C_.wvu.PrintArea" hidden="1" oldHidden="1">
    <formula>'YO01'!$C$1:$I$100</formula>
    <oldFormula>'YO01'!$C$1:$I$100</oldFormula>
  </rdn>
  <rdn rId="0" localSheetId="1" customView="1" name="Z_ED634462_2CEC_4EB1_BAAF_B9E7F296E51C_.wvu.Cols" hidden="1" oldHidden="1">
    <formula>'YO01'!$A:$B</formula>
    <oldFormula>'YO01'!$A:$B</oldFormula>
  </rdn>
  <rdn rId="0" localSheetId="2" customView="1" name="Z_ED634462_2CEC_4EB1_BAAF_B9E7F296E51C_.wvu.PrintArea" hidden="1" oldHidden="1">
    <formula>'YO02'!$C$1:$I$150</formula>
    <oldFormula>'YO02'!$C$1:$I$150</oldFormula>
  </rdn>
  <rdn rId="0" localSheetId="2" customView="1" name="Z_ED634462_2CEC_4EB1_BAAF_B9E7F296E51C_.wvu.Cols" hidden="1" oldHidden="1">
    <formula>'YO02'!$A:$B</formula>
    <oldFormula>'YO02'!$A:$B</oldFormula>
  </rdn>
  <rdn rId="0" localSheetId="2" customView="1" name="Z_ED634462_2CEC_4EB1_BAAF_B9E7F296E51C_.wvu.FilterData" hidden="1" oldHidden="1">
    <formula>'YO02'!$A$9:$J$9</formula>
    <oldFormula>'YO02'!$A$9:$J$9</oldFormula>
  </rdn>
  <rdn rId="0" localSheetId="3" customView="1" name="Z_ED634462_2CEC_4EB1_BAAF_B9E7F296E51C_.wvu.PrintArea" hidden="1" oldHidden="1">
    <formula>'YO03'!$C$1:$I$157</formula>
    <oldFormula>'YO03'!$C$1:$I$157</oldFormula>
  </rdn>
  <rdn rId="0" localSheetId="3" customView="1" name="Z_ED634462_2CEC_4EB1_BAAF_B9E7F296E51C_.wvu.Cols" hidden="1" oldHidden="1">
    <formula>'YO03'!$A:$B</formula>
    <oldFormula>'YO03'!$A:$B</oldFormula>
  </rdn>
  <rdn rId="0" localSheetId="3" customView="1" name="Z_ED634462_2CEC_4EB1_BAAF_B9E7F296E51C_.wvu.FilterData" hidden="1" oldHidden="1">
    <formula>'YO03'!$A$9:$K$115</formula>
    <oldFormula>'YO03'!$A$9:$K$115</oldFormula>
  </rdn>
  <rdn rId="0" localSheetId="4" customView="1" name="Z_ED634462_2CEC_4EB1_BAAF_B9E7F296E51C_.wvu.PrintArea" hidden="1" oldHidden="1">
    <formula>'YO05'!$A$1:$I$86</formula>
    <oldFormula>'YO05'!$A$1:$I$86</oldFormula>
  </rdn>
  <rdn rId="0" localSheetId="4" customView="1" name="Z_ED634462_2CEC_4EB1_BAAF_B9E7F296E51C_.wvu.Cols" hidden="1" oldHidden="1">
    <formula>'YO05'!$A:$B</formula>
    <oldFormula>'YO05'!$A:$B</oldFormula>
  </rdn>
  <rdn rId="0" localSheetId="5" customView="1" name="Z_ED634462_2CEC_4EB1_BAAF_B9E7F296E51C_.wvu.PrintArea" hidden="1" oldHidden="1">
    <formula>'YO06'!$A$1:$H$86</formula>
    <oldFormula>'YO06'!$A$1:$H$86</oldFormula>
  </rdn>
  <rdn rId="0" localSheetId="5" customView="1" name="Z_ED634462_2CEC_4EB1_BAAF_B9E7F296E51C_.wvu.Cols" hidden="1" oldHidden="1">
    <formula>'YO06'!$A:$A</formula>
    <oldFormula>'YO06'!$A:$A</oldFormula>
  </rdn>
  <rdn rId="0" localSheetId="6" customView="1" name="Z_ED634462_2CEC_4EB1_BAAF_B9E7F296E51C_.wvu.PrintArea" hidden="1" oldHidden="1">
    <formula>'YO07'!$A$1:$I$88</formula>
    <oldFormula>'YO07'!$A$1:$I$88</oldFormula>
  </rdn>
  <rdn rId="0" localSheetId="6" customView="1" name="Z_ED634462_2CEC_4EB1_BAAF_B9E7F296E51C_.wvu.Cols" hidden="1" oldHidden="1">
    <formula>'YO07'!$A:$B</formula>
    <oldFormula>'YO07'!$A:$B</oldFormula>
  </rdn>
  <rdn rId="0" localSheetId="7" customView="1" name="Z_ED634462_2CEC_4EB1_BAAF_B9E7F296E51C_.wvu.PrintArea" hidden="1" oldHidden="1">
    <formula>'YO08'!$A$1:$I$90</formula>
    <oldFormula>'YO08'!$A$1:$I$90</oldFormula>
  </rdn>
  <rdn rId="0" localSheetId="7" customView="1" name="Z_ED634462_2CEC_4EB1_BAAF_B9E7F296E51C_.wvu.Cols" hidden="1" oldHidden="1">
    <formula>'YO08'!$A:$B</formula>
    <oldFormula>'YO08'!$A:$B</oldFormula>
  </rdn>
  <rdn rId="0" localSheetId="8" customView="1" name="Z_ED634462_2CEC_4EB1_BAAF_B9E7F296E51C_.wvu.PrintArea" hidden="1" oldHidden="1">
    <formula>'YO09'!$A$1:$I$97</formula>
    <oldFormula>'YO09'!$A$1:$I$97</oldFormula>
  </rdn>
  <rdn rId="0" localSheetId="8" customView="1" name="Z_ED634462_2CEC_4EB1_BAAF_B9E7F296E51C_.wvu.Cols" hidden="1" oldHidden="1">
    <formula>'YO09'!$A:$B</formula>
    <oldFormula>'YO09'!$A:$B</oldFormula>
  </rdn>
  <rdn rId="0" localSheetId="9" customView="1" name="Z_ED634462_2CEC_4EB1_BAAF_B9E7F296E51C_.wvu.PrintArea" hidden="1" oldHidden="1">
    <formula>'YO10'!$A$1:$I$178</formula>
    <oldFormula>'YO10'!$A$1:$I$178</oldFormula>
  </rdn>
  <rdn rId="0" localSheetId="9" customView="1" name="Z_ED634462_2CEC_4EB1_BAAF_B9E7F296E51C_.wvu.Cols" hidden="1" oldHidden="1">
    <formula>'YO10'!$A:$B</formula>
    <oldFormula>'YO10'!$A:$B</oldFormula>
  </rdn>
  <rdn rId="0" localSheetId="10" customView="1" name="Z_ED634462_2CEC_4EB1_BAAF_B9E7F296E51C_.wvu.PrintArea" hidden="1" oldHidden="1">
    <formula>'YO12'!$A$1:$I$94</formula>
    <oldFormula>'YO12'!$A$1:$I$94</oldFormula>
  </rdn>
  <rdn rId="0" localSheetId="10" customView="1" name="Z_ED634462_2CEC_4EB1_BAAF_B9E7F296E51C_.wvu.Cols" hidden="1" oldHidden="1">
    <formula>'YO12'!$A:$B</formula>
    <oldFormula>'YO12'!$A:$B</oldFormula>
  </rdn>
  <rdn rId="0" localSheetId="11" customView="1" name="Z_ED634462_2CEC_4EB1_BAAF_B9E7F296E51C_.wvu.PrintArea" hidden="1" oldHidden="1">
    <formula>'YO13'!$A$1:$I$90</formula>
    <oldFormula>'YO13'!$A$1:$I$90</oldFormula>
  </rdn>
  <rdn rId="0" localSheetId="11" customView="1" name="Z_ED634462_2CEC_4EB1_BAAF_B9E7F296E51C_.wvu.Cols" hidden="1" oldHidden="1">
    <formula>'YO13'!$A:$B</formula>
    <oldFormula>'YO13'!$A:$B</oldFormula>
  </rdn>
  <rdn rId="0" localSheetId="12" customView="1" name="Z_ED634462_2CEC_4EB1_BAAF_B9E7F296E51C_.wvu.PrintArea" hidden="1" oldHidden="1">
    <formula>'YO15'!$A$1:$I$89</formula>
    <oldFormula>'YO15'!$A$1:$I$89</oldFormula>
  </rdn>
  <rdn rId="0" localSheetId="12" customView="1" name="Z_ED634462_2CEC_4EB1_BAAF_B9E7F296E51C_.wvu.Cols" hidden="1" oldHidden="1">
    <formula>'YO15'!$A:$B</formula>
    <oldFormula>'YO15'!$A:$B</oldFormula>
  </rdn>
  <rcv guid="{ED634462-2CEC-4EB1-BAAF-B9E7F296E51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699387D-DE5D-4272-AD0C-9943E1570A4E}" name="Pooja Dilip Thakkar" id="-55604342" dateTime="2019-04-11T15:02:1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06"/>
  <sheetViews>
    <sheetView showGridLines="0" view="pageBreakPreview" topLeftCell="C1" zoomScale="85" zoomScaleNormal="85" zoomScaleSheetLayoutView="85" workbookViewId="0">
      <pane ySplit="8" topLeftCell="A78" activePane="bottomLeft" state="frozen"/>
      <selection activeCell="E20" sqref="E20"/>
      <selection pane="bottomLeft" activeCell="E20" sqref="E20"/>
    </sheetView>
  </sheetViews>
  <sheetFormatPr defaultRowHeight="15" x14ac:dyDescent="0.3"/>
  <cols>
    <col min="1" max="1" width="8.5703125" style="1" hidden="1" customWidth="1"/>
    <col min="2" max="2" width="16.85546875" style="1" hidden="1" customWidth="1"/>
    <col min="3" max="3" width="10.5703125" style="1" bestFit="1" customWidth="1"/>
    <col min="4" max="4" width="68.7109375" style="1" bestFit="1" customWidth="1"/>
    <col min="5" max="5" width="19.7109375" style="1" customWidth="1"/>
    <col min="6" max="6" width="30" style="69" customWidth="1"/>
    <col min="7" max="7" width="14.85546875" style="70" customWidth="1"/>
    <col min="8" max="8" width="17.7109375" style="1" customWidth="1"/>
    <col min="9" max="9" width="19.140625" style="71" customWidth="1"/>
    <col min="10" max="12" width="9.140625" style="1"/>
    <col min="13" max="13" width="18.28515625" style="1" bestFit="1" customWidth="1"/>
    <col min="14" max="16384" width="9.140625" style="1"/>
  </cols>
  <sheetData>
    <row r="1" spans="1:10" ht="27" x14ac:dyDescent="0.45">
      <c r="C1" s="429" t="s">
        <v>0</v>
      </c>
      <c r="D1" s="430"/>
      <c r="E1" s="430"/>
      <c r="F1" s="430"/>
      <c r="G1" s="430"/>
      <c r="H1" s="430"/>
      <c r="I1" s="431"/>
      <c r="J1" s="432"/>
    </row>
    <row r="2" spans="1:10" ht="19.5" customHeight="1" x14ac:dyDescent="0.3">
      <c r="C2" s="433" t="s">
        <v>1</v>
      </c>
      <c r="D2" s="434"/>
      <c r="E2" s="434"/>
      <c r="F2" s="434"/>
      <c r="G2" s="434"/>
      <c r="H2" s="434"/>
      <c r="I2" s="435"/>
      <c r="J2" s="432"/>
    </row>
    <row r="3" spans="1:10" x14ac:dyDescent="0.3">
      <c r="C3" s="436" t="s">
        <v>1092</v>
      </c>
      <c r="D3" s="437"/>
      <c r="E3" s="437"/>
      <c r="F3" s="437"/>
      <c r="G3" s="437"/>
      <c r="H3" s="437"/>
      <c r="I3" s="438"/>
      <c r="J3" s="432"/>
    </row>
    <row r="4" spans="1:10" ht="18" customHeight="1" x14ac:dyDescent="0.3">
      <c r="C4" s="439" t="s">
        <v>2</v>
      </c>
      <c r="D4" s="437"/>
      <c r="E4" s="437"/>
      <c r="F4" s="437"/>
      <c r="G4" s="437"/>
      <c r="H4" s="437"/>
      <c r="I4" s="438"/>
      <c r="J4" s="432"/>
    </row>
    <row r="5" spans="1:10" ht="19.5" x14ac:dyDescent="0.35">
      <c r="C5" s="440" t="s">
        <v>646</v>
      </c>
      <c r="D5" s="441"/>
      <c r="E5" s="441"/>
      <c r="F5" s="441"/>
      <c r="G5" s="441"/>
      <c r="H5" s="441"/>
      <c r="I5" s="442"/>
      <c r="J5" s="432"/>
    </row>
    <row r="6" spans="1:10" ht="16.5" thickBot="1" x14ac:dyDescent="0.35">
      <c r="C6" s="423" t="s">
        <v>3</v>
      </c>
      <c r="D6" s="424"/>
      <c r="E6" s="424"/>
      <c r="F6" s="424"/>
      <c r="G6" s="424"/>
      <c r="H6" s="424"/>
      <c r="I6" s="425"/>
    </row>
    <row r="7" spans="1:10" s="2" customFormat="1" ht="16.5" thickBot="1" x14ac:dyDescent="0.35">
      <c r="C7" s="426" t="s">
        <v>1062</v>
      </c>
      <c r="D7" s="427"/>
      <c r="E7" s="427"/>
      <c r="F7" s="427"/>
      <c r="G7" s="427"/>
      <c r="H7" s="427"/>
      <c r="I7" s="428"/>
    </row>
    <row r="8" spans="1:10" s="2" customFormat="1" ht="16.5" thickBot="1" x14ac:dyDescent="0.35">
      <c r="C8" s="426" t="s">
        <v>1082</v>
      </c>
      <c r="D8" s="427"/>
      <c r="E8" s="427"/>
      <c r="F8" s="427"/>
      <c r="G8" s="427"/>
      <c r="H8" s="427"/>
      <c r="I8" s="428"/>
    </row>
    <row r="9" spans="1:10" ht="38.25" customHeight="1" thickBot="1" x14ac:dyDescent="0.35">
      <c r="C9" s="3" t="s">
        <v>4</v>
      </c>
      <c r="D9" s="4" t="s">
        <v>5</v>
      </c>
      <c r="E9" s="5" t="s">
        <v>6</v>
      </c>
      <c r="F9" s="6" t="s">
        <v>7</v>
      </c>
      <c r="G9" s="5" t="s">
        <v>8</v>
      </c>
      <c r="H9" s="5" t="s">
        <v>9</v>
      </c>
      <c r="I9" s="7" t="s">
        <v>10</v>
      </c>
    </row>
    <row r="10" spans="1:10" x14ac:dyDescent="0.3">
      <c r="C10" s="8" t="s">
        <v>11</v>
      </c>
      <c r="D10" s="9" t="s">
        <v>12</v>
      </c>
      <c r="E10" s="10"/>
      <c r="F10" s="11"/>
      <c r="G10" s="12"/>
      <c r="H10" s="12"/>
      <c r="I10" s="13"/>
    </row>
    <row r="11" spans="1:10" x14ac:dyDescent="0.3">
      <c r="A11" s="14" t="s">
        <v>13</v>
      </c>
      <c r="B11" s="14" t="s">
        <v>14</v>
      </c>
      <c r="C11" s="15" t="s">
        <v>15</v>
      </c>
      <c r="D11" s="16" t="s">
        <v>16</v>
      </c>
      <c r="E11" s="17"/>
      <c r="F11" s="11"/>
      <c r="G11" s="12"/>
      <c r="H11" s="18"/>
      <c r="I11" s="19"/>
    </row>
    <row r="12" spans="1:10" x14ac:dyDescent="0.3">
      <c r="A12" s="20">
        <v>2232</v>
      </c>
      <c r="B12" s="1" t="s">
        <v>223</v>
      </c>
      <c r="C12" s="15">
        <v>1</v>
      </c>
      <c r="D12" s="21" t="s">
        <v>647</v>
      </c>
      <c r="E12" s="22" t="s">
        <v>223</v>
      </c>
      <c r="F12" s="23" t="s">
        <v>273</v>
      </c>
      <c r="G12" s="24">
        <v>9543</v>
      </c>
      <c r="H12" s="25">
        <v>221.29</v>
      </c>
      <c r="I12" s="127">
        <f>ROUND((H12/$H$88*100),2)</f>
        <v>10.62</v>
      </c>
    </row>
    <row r="13" spans="1:10" x14ac:dyDescent="0.3">
      <c r="A13" s="20">
        <v>7429</v>
      </c>
      <c r="B13" s="1" t="s">
        <v>224</v>
      </c>
      <c r="C13" s="15">
        <f>+C12+1</f>
        <v>2</v>
      </c>
      <c r="D13" s="21" t="s">
        <v>648</v>
      </c>
      <c r="E13" s="22" t="s">
        <v>225</v>
      </c>
      <c r="F13" s="23" t="s">
        <v>275</v>
      </c>
      <c r="G13" s="24">
        <v>15183</v>
      </c>
      <c r="H13" s="25">
        <v>206.98</v>
      </c>
      <c r="I13" s="127">
        <f t="shared" ref="I13:I61" si="0">ROUND((H13/$H$88*100),2)</f>
        <v>9.93</v>
      </c>
    </row>
    <row r="14" spans="1:10" x14ac:dyDescent="0.3">
      <c r="A14" s="20">
        <v>2226</v>
      </c>
      <c r="B14" s="1" t="s">
        <v>225</v>
      </c>
      <c r="C14" s="15">
        <f t="shared" ref="C14:C61" si="1">+C13+1</f>
        <v>3</v>
      </c>
      <c r="D14" s="21" t="s">
        <v>649</v>
      </c>
      <c r="E14" s="22" t="s">
        <v>224</v>
      </c>
      <c r="F14" s="23" t="s">
        <v>274</v>
      </c>
      <c r="G14" s="24">
        <v>7319</v>
      </c>
      <c r="H14" s="25">
        <v>144.06</v>
      </c>
      <c r="I14" s="127">
        <f t="shared" si="0"/>
        <v>6.91</v>
      </c>
    </row>
    <row r="15" spans="1:10" x14ac:dyDescent="0.3">
      <c r="A15" s="20">
        <v>2265</v>
      </c>
      <c r="B15" s="1" t="s">
        <v>226</v>
      </c>
      <c r="C15" s="15">
        <f t="shared" si="1"/>
        <v>4</v>
      </c>
      <c r="D15" s="21" t="s">
        <v>650</v>
      </c>
      <c r="E15" s="22" t="s">
        <v>227</v>
      </c>
      <c r="F15" s="23" t="s">
        <v>277</v>
      </c>
      <c r="G15" s="24">
        <v>16860</v>
      </c>
      <c r="H15" s="25">
        <v>125.41</v>
      </c>
      <c r="I15" s="127">
        <f t="shared" si="0"/>
        <v>6.02</v>
      </c>
    </row>
    <row r="16" spans="1:10" x14ac:dyDescent="0.3">
      <c r="A16" s="20">
        <v>2994</v>
      </c>
      <c r="B16" s="1" t="s">
        <v>227</v>
      </c>
      <c r="C16" s="15">
        <f t="shared" si="1"/>
        <v>5</v>
      </c>
      <c r="D16" s="21" t="s">
        <v>651</v>
      </c>
      <c r="E16" s="22" t="s">
        <v>228</v>
      </c>
      <c r="F16" s="23" t="s">
        <v>273</v>
      </c>
      <c r="G16" s="24">
        <v>28587</v>
      </c>
      <c r="H16" s="25">
        <v>114.49</v>
      </c>
      <c r="I16" s="127">
        <f t="shared" si="0"/>
        <v>5.49</v>
      </c>
    </row>
    <row r="17" spans="1:9" x14ac:dyDescent="0.3">
      <c r="A17" s="20">
        <v>2234</v>
      </c>
      <c r="B17" s="1" t="s">
        <v>228</v>
      </c>
      <c r="C17" s="15">
        <f t="shared" si="1"/>
        <v>6</v>
      </c>
      <c r="D17" s="21" t="s">
        <v>652</v>
      </c>
      <c r="E17" s="22" t="s">
        <v>226</v>
      </c>
      <c r="F17" s="23" t="s">
        <v>276</v>
      </c>
      <c r="G17" s="24">
        <v>38049</v>
      </c>
      <c r="H17" s="25">
        <v>113.1</v>
      </c>
      <c r="I17" s="127">
        <f t="shared" si="0"/>
        <v>5.43</v>
      </c>
    </row>
    <row r="18" spans="1:9" x14ac:dyDescent="0.3">
      <c r="A18" s="20">
        <v>7546</v>
      </c>
      <c r="B18" s="1" t="s">
        <v>229</v>
      </c>
      <c r="C18" s="15">
        <f t="shared" si="1"/>
        <v>7</v>
      </c>
      <c r="D18" s="21" t="s">
        <v>653</v>
      </c>
      <c r="E18" s="22" t="s">
        <v>230</v>
      </c>
      <c r="F18" s="23" t="s">
        <v>277</v>
      </c>
      <c r="G18" s="24">
        <v>4661</v>
      </c>
      <c r="H18" s="25">
        <v>93.3</v>
      </c>
      <c r="I18" s="127">
        <f t="shared" si="0"/>
        <v>4.4800000000000004</v>
      </c>
    </row>
    <row r="19" spans="1:9" x14ac:dyDescent="0.3">
      <c r="A19" s="20">
        <v>10570</v>
      </c>
      <c r="B19" s="1" t="s">
        <v>230</v>
      </c>
      <c r="C19" s="15">
        <f t="shared" si="1"/>
        <v>8</v>
      </c>
      <c r="D19" s="21" t="s">
        <v>654</v>
      </c>
      <c r="E19" s="22" t="s">
        <v>231</v>
      </c>
      <c r="F19" s="23" t="s">
        <v>273</v>
      </c>
      <c r="G19" s="24">
        <v>5925</v>
      </c>
      <c r="H19" s="25">
        <v>79.069999999999993</v>
      </c>
      <c r="I19" s="127">
        <f t="shared" si="0"/>
        <v>3.79</v>
      </c>
    </row>
    <row r="20" spans="1:9" x14ac:dyDescent="0.3">
      <c r="A20" s="20">
        <v>2279</v>
      </c>
      <c r="B20" s="1" t="s">
        <v>231</v>
      </c>
      <c r="C20" s="15">
        <f t="shared" si="1"/>
        <v>9</v>
      </c>
      <c r="D20" s="21" t="s">
        <v>655</v>
      </c>
      <c r="E20" s="22" t="s">
        <v>229</v>
      </c>
      <c r="F20" s="23" t="s">
        <v>278</v>
      </c>
      <c r="G20" s="24">
        <v>5475</v>
      </c>
      <c r="H20" s="25">
        <v>75.849999999999994</v>
      </c>
      <c r="I20" s="127">
        <f t="shared" si="0"/>
        <v>3.64</v>
      </c>
    </row>
    <row r="21" spans="1:9" x14ac:dyDescent="0.3">
      <c r="A21" s="20">
        <v>6663</v>
      </c>
      <c r="B21" s="1" t="s">
        <v>232</v>
      </c>
      <c r="C21" s="15">
        <f t="shared" si="1"/>
        <v>10</v>
      </c>
      <c r="D21" s="21" t="s">
        <v>656</v>
      </c>
      <c r="E21" s="22" t="s">
        <v>236</v>
      </c>
      <c r="F21" s="23" t="s">
        <v>273</v>
      </c>
      <c r="G21" s="24">
        <v>8668</v>
      </c>
      <c r="H21" s="25">
        <v>67.37</v>
      </c>
      <c r="I21" s="127">
        <f t="shared" si="0"/>
        <v>3.23</v>
      </c>
    </row>
    <row r="22" spans="1:9" x14ac:dyDescent="0.3">
      <c r="A22" s="20">
        <v>2233</v>
      </c>
      <c r="B22" s="1" t="s">
        <v>233</v>
      </c>
      <c r="C22" s="15">
        <f t="shared" si="1"/>
        <v>11</v>
      </c>
      <c r="D22" s="21" t="s">
        <v>657</v>
      </c>
      <c r="E22" s="22" t="s">
        <v>233</v>
      </c>
      <c r="F22" s="23" t="s">
        <v>276</v>
      </c>
      <c r="G22" s="24">
        <v>3169</v>
      </c>
      <c r="H22" s="25">
        <v>54.09</v>
      </c>
      <c r="I22" s="127">
        <f t="shared" si="0"/>
        <v>2.6</v>
      </c>
    </row>
    <row r="23" spans="1:9" x14ac:dyDescent="0.3">
      <c r="A23" s="20">
        <v>4986</v>
      </c>
      <c r="B23" s="1" t="s">
        <v>234</v>
      </c>
      <c r="C23" s="15">
        <f t="shared" si="1"/>
        <v>12</v>
      </c>
      <c r="D23" s="21" t="s">
        <v>280</v>
      </c>
      <c r="E23" s="22" t="s">
        <v>234</v>
      </c>
      <c r="F23" s="23" t="s">
        <v>273</v>
      </c>
      <c r="G23" s="24">
        <v>16627</v>
      </c>
      <c r="H23" s="25">
        <v>53.33</v>
      </c>
      <c r="I23" s="127">
        <f t="shared" si="0"/>
        <v>2.56</v>
      </c>
    </row>
    <row r="24" spans="1:9" x14ac:dyDescent="0.3">
      <c r="A24" s="20">
        <v>27813</v>
      </c>
      <c r="B24" s="1" t="s">
        <v>235</v>
      </c>
      <c r="C24" s="15">
        <f t="shared" si="1"/>
        <v>13</v>
      </c>
      <c r="D24" s="21" t="s">
        <v>658</v>
      </c>
      <c r="E24" s="22" t="s">
        <v>235</v>
      </c>
      <c r="F24" s="23" t="s">
        <v>273</v>
      </c>
      <c r="G24" s="24">
        <v>2272</v>
      </c>
      <c r="H24" s="25">
        <v>40.44</v>
      </c>
      <c r="I24" s="127">
        <f t="shared" si="0"/>
        <v>1.94</v>
      </c>
    </row>
    <row r="25" spans="1:9" x14ac:dyDescent="0.3">
      <c r="A25" s="20">
        <v>2282</v>
      </c>
      <c r="B25" s="1" t="s">
        <v>236</v>
      </c>
      <c r="C25" s="15">
        <f t="shared" si="1"/>
        <v>14</v>
      </c>
      <c r="D25" s="21" t="s">
        <v>659</v>
      </c>
      <c r="E25" s="22" t="s">
        <v>232</v>
      </c>
      <c r="F25" s="23" t="s">
        <v>279</v>
      </c>
      <c r="G25" s="24">
        <v>590</v>
      </c>
      <c r="H25" s="25">
        <v>39.369999999999997</v>
      </c>
      <c r="I25" s="127">
        <f t="shared" si="0"/>
        <v>1.89</v>
      </c>
    </row>
    <row r="26" spans="1:9" x14ac:dyDescent="0.3">
      <c r="A26" s="20">
        <v>6150</v>
      </c>
      <c r="B26" s="1" t="s">
        <v>237</v>
      </c>
      <c r="C26" s="15">
        <f t="shared" si="1"/>
        <v>15</v>
      </c>
      <c r="D26" s="21" t="s">
        <v>660</v>
      </c>
      <c r="E26" s="22" t="s">
        <v>250</v>
      </c>
      <c r="F26" s="23" t="s">
        <v>274</v>
      </c>
      <c r="G26" s="24">
        <v>1051</v>
      </c>
      <c r="H26" s="25">
        <v>31.79</v>
      </c>
      <c r="I26" s="127">
        <f t="shared" si="0"/>
        <v>1.53</v>
      </c>
    </row>
    <row r="27" spans="1:9" x14ac:dyDescent="0.3">
      <c r="A27" s="20">
        <v>2239</v>
      </c>
      <c r="B27" s="1" t="s">
        <v>238</v>
      </c>
      <c r="C27" s="15">
        <f t="shared" si="1"/>
        <v>16</v>
      </c>
      <c r="D27" s="21" t="s">
        <v>661</v>
      </c>
      <c r="E27" s="22" t="s">
        <v>245</v>
      </c>
      <c r="F27" s="23" t="s">
        <v>276</v>
      </c>
      <c r="G27" s="24">
        <v>2000</v>
      </c>
      <c r="H27" s="25">
        <v>29.85</v>
      </c>
      <c r="I27" s="127">
        <f t="shared" si="0"/>
        <v>1.43</v>
      </c>
    </row>
    <row r="28" spans="1:9" x14ac:dyDescent="0.3">
      <c r="A28" s="20">
        <v>179091</v>
      </c>
      <c r="B28" s="1" t="s">
        <v>239</v>
      </c>
      <c r="C28" s="15">
        <f t="shared" si="1"/>
        <v>17</v>
      </c>
      <c r="D28" s="21" t="s">
        <v>662</v>
      </c>
      <c r="E28" s="22" t="s">
        <v>237</v>
      </c>
      <c r="F28" s="23" t="s">
        <v>279</v>
      </c>
      <c r="G28" s="24">
        <v>4136</v>
      </c>
      <c r="H28" s="25">
        <v>27.87</v>
      </c>
      <c r="I28" s="127">
        <f t="shared" si="0"/>
        <v>1.34</v>
      </c>
    </row>
    <row r="29" spans="1:9" x14ac:dyDescent="0.3">
      <c r="A29" s="20">
        <v>10917</v>
      </c>
      <c r="B29" s="1" t="s">
        <v>240</v>
      </c>
      <c r="C29" s="15">
        <f t="shared" si="1"/>
        <v>18</v>
      </c>
      <c r="D29" s="21" t="s">
        <v>663</v>
      </c>
      <c r="E29" s="22" t="s">
        <v>241</v>
      </c>
      <c r="F29" s="23" t="s">
        <v>277</v>
      </c>
      <c r="G29" s="24">
        <v>2406</v>
      </c>
      <c r="H29" s="25">
        <v>26.16</v>
      </c>
      <c r="I29" s="127">
        <f t="shared" si="0"/>
        <v>1.26</v>
      </c>
    </row>
    <row r="30" spans="1:9" x14ac:dyDescent="0.3">
      <c r="A30" s="20">
        <v>7529</v>
      </c>
      <c r="B30" s="1" t="s">
        <v>241</v>
      </c>
      <c r="C30" s="15">
        <f t="shared" si="1"/>
        <v>19</v>
      </c>
      <c r="D30" s="21" t="s">
        <v>664</v>
      </c>
      <c r="E30" s="22" t="s">
        <v>242</v>
      </c>
      <c r="F30" s="23" t="s">
        <v>282</v>
      </c>
      <c r="G30" s="24">
        <v>17995</v>
      </c>
      <c r="H30" s="25">
        <v>24.24</v>
      </c>
      <c r="I30" s="127">
        <f t="shared" si="0"/>
        <v>1.1599999999999999</v>
      </c>
    </row>
    <row r="31" spans="1:9" x14ac:dyDescent="0.3">
      <c r="A31" s="20">
        <v>11046</v>
      </c>
      <c r="B31" s="1" t="s">
        <v>242</v>
      </c>
      <c r="C31" s="15">
        <f t="shared" si="1"/>
        <v>20</v>
      </c>
      <c r="D31" s="21" t="s">
        <v>665</v>
      </c>
      <c r="E31" s="22" t="s">
        <v>240</v>
      </c>
      <c r="F31" s="23" t="s">
        <v>281</v>
      </c>
      <c r="G31" s="24">
        <v>4896</v>
      </c>
      <c r="H31" s="25">
        <v>23.44</v>
      </c>
      <c r="I31" s="127">
        <f t="shared" si="0"/>
        <v>1.1200000000000001</v>
      </c>
    </row>
    <row r="32" spans="1:9" x14ac:dyDescent="0.3">
      <c r="A32" s="20">
        <v>3287</v>
      </c>
      <c r="B32" s="1" t="s">
        <v>243</v>
      </c>
      <c r="C32" s="15">
        <f t="shared" si="1"/>
        <v>21</v>
      </c>
      <c r="D32" s="21" t="s">
        <v>666</v>
      </c>
      <c r="E32" s="22" t="s">
        <v>239</v>
      </c>
      <c r="F32" s="23" t="s">
        <v>273</v>
      </c>
      <c r="G32" s="24">
        <v>8211</v>
      </c>
      <c r="H32" s="25">
        <v>22.59</v>
      </c>
      <c r="I32" s="127">
        <f t="shared" si="0"/>
        <v>1.08</v>
      </c>
    </row>
    <row r="33" spans="1:9" x14ac:dyDescent="0.3">
      <c r="A33" s="20">
        <v>8350</v>
      </c>
      <c r="B33" s="1" t="s">
        <v>244</v>
      </c>
      <c r="C33" s="15">
        <f t="shared" si="1"/>
        <v>22</v>
      </c>
      <c r="D33" s="21" t="s">
        <v>667</v>
      </c>
      <c r="E33" s="22" t="s">
        <v>254</v>
      </c>
      <c r="F33" s="23" t="s">
        <v>277</v>
      </c>
      <c r="G33" s="24">
        <v>2792</v>
      </c>
      <c r="H33" s="25">
        <v>21.66</v>
      </c>
      <c r="I33" s="127">
        <f t="shared" si="0"/>
        <v>1.04</v>
      </c>
    </row>
    <row r="34" spans="1:9" x14ac:dyDescent="0.3">
      <c r="A34" s="20">
        <v>28691</v>
      </c>
      <c r="B34" s="1" t="s">
        <v>245</v>
      </c>
      <c r="C34" s="15">
        <f t="shared" si="1"/>
        <v>23</v>
      </c>
      <c r="D34" s="21" t="s">
        <v>668</v>
      </c>
      <c r="E34" s="22" t="s">
        <v>246</v>
      </c>
      <c r="F34" s="23" t="s">
        <v>285</v>
      </c>
      <c r="G34" s="24">
        <v>13393</v>
      </c>
      <c r="H34" s="25">
        <v>21.4</v>
      </c>
      <c r="I34" s="127">
        <f t="shared" si="0"/>
        <v>1.03</v>
      </c>
    </row>
    <row r="35" spans="1:9" x14ac:dyDescent="0.3">
      <c r="A35" s="20">
        <v>8457</v>
      </c>
      <c r="B35" s="1" t="s">
        <v>246</v>
      </c>
      <c r="C35" s="15">
        <f t="shared" si="1"/>
        <v>24</v>
      </c>
      <c r="D35" s="21" t="s">
        <v>669</v>
      </c>
      <c r="E35" s="22" t="s">
        <v>255</v>
      </c>
      <c r="F35" s="23" t="s">
        <v>288</v>
      </c>
      <c r="G35" s="24">
        <v>1851</v>
      </c>
      <c r="H35" s="25">
        <v>21.14</v>
      </c>
      <c r="I35" s="127">
        <f t="shared" si="0"/>
        <v>1.01</v>
      </c>
    </row>
    <row r="36" spans="1:9" x14ac:dyDescent="0.3">
      <c r="A36" s="20">
        <v>3159</v>
      </c>
      <c r="B36" s="1" t="s">
        <v>247</v>
      </c>
      <c r="C36" s="15">
        <f t="shared" si="1"/>
        <v>25</v>
      </c>
      <c r="D36" s="21" t="s">
        <v>670</v>
      </c>
      <c r="E36" s="22" t="s">
        <v>249</v>
      </c>
      <c r="F36" s="23" t="s">
        <v>282</v>
      </c>
      <c r="G36" s="24">
        <v>10211</v>
      </c>
      <c r="H36" s="25">
        <v>20.21</v>
      </c>
      <c r="I36" s="127">
        <f t="shared" si="0"/>
        <v>0.97</v>
      </c>
    </row>
    <row r="37" spans="1:9" x14ac:dyDescent="0.3">
      <c r="A37" s="20">
        <v>7579</v>
      </c>
      <c r="B37" s="1" t="s">
        <v>248</v>
      </c>
      <c r="C37" s="15">
        <f t="shared" si="1"/>
        <v>26</v>
      </c>
      <c r="D37" s="21" t="s">
        <v>671</v>
      </c>
      <c r="E37" s="22" t="s">
        <v>243</v>
      </c>
      <c r="F37" s="23" t="s">
        <v>283</v>
      </c>
      <c r="G37" s="24">
        <v>5851</v>
      </c>
      <c r="H37" s="25">
        <v>19.489999999999998</v>
      </c>
      <c r="I37" s="127">
        <f t="shared" si="0"/>
        <v>0.94</v>
      </c>
    </row>
    <row r="38" spans="1:9" x14ac:dyDescent="0.3">
      <c r="A38" s="20">
        <v>27293</v>
      </c>
      <c r="B38" s="1" t="s">
        <v>249</v>
      </c>
      <c r="C38" s="15">
        <f t="shared" si="1"/>
        <v>27</v>
      </c>
      <c r="D38" s="21" t="s">
        <v>672</v>
      </c>
      <c r="E38" s="22" t="s">
        <v>264</v>
      </c>
      <c r="F38" s="23" t="s">
        <v>274</v>
      </c>
      <c r="G38" s="24">
        <v>268</v>
      </c>
      <c r="H38" s="25">
        <v>18.86</v>
      </c>
      <c r="I38" s="127">
        <f t="shared" si="0"/>
        <v>0.9</v>
      </c>
    </row>
    <row r="39" spans="1:9" x14ac:dyDescent="0.3">
      <c r="A39" s="20">
        <v>158019</v>
      </c>
      <c r="B39" s="1" t="s">
        <v>250</v>
      </c>
      <c r="C39" s="15">
        <f t="shared" si="1"/>
        <v>28</v>
      </c>
      <c r="D39" s="21" t="s">
        <v>673</v>
      </c>
      <c r="E39" s="22" t="s">
        <v>252</v>
      </c>
      <c r="F39" s="23" t="s">
        <v>287</v>
      </c>
      <c r="G39" s="24">
        <v>463</v>
      </c>
      <c r="H39" s="25">
        <v>18.510000000000002</v>
      </c>
      <c r="I39" s="127">
        <f t="shared" si="0"/>
        <v>0.89</v>
      </c>
    </row>
    <row r="40" spans="1:9" x14ac:dyDescent="0.3">
      <c r="A40" s="20">
        <v>159848</v>
      </c>
      <c r="B40" s="1" t="s">
        <v>251</v>
      </c>
      <c r="C40" s="15">
        <f t="shared" si="1"/>
        <v>29</v>
      </c>
      <c r="D40" s="21" t="s">
        <v>674</v>
      </c>
      <c r="E40" s="22" t="s">
        <v>259</v>
      </c>
      <c r="F40" s="23" t="s">
        <v>289</v>
      </c>
      <c r="G40" s="24">
        <v>7434</v>
      </c>
      <c r="H40" s="25">
        <v>17.63</v>
      </c>
      <c r="I40" s="127">
        <f t="shared" si="0"/>
        <v>0.85</v>
      </c>
    </row>
    <row r="41" spans="1:9" x14ac:dyDescent="0.3">
      <c r="A41" s="20">
        <v>9906</v>
      </c>
      <c r="B41" s="1" t="s">
        <v>252</v>
      </c>
      <c r="C41" s="15">
        <f t="shared" si="1"/>
        <v>30</v>
      </c>
      <c r="D41" s="21" t="s">
        <v>675</v>
      </c>
      <c r="E41" s="22" t="s">
        <v>258</v>
      </c>
      <c r="F41" s="23" t="s">
        <v>279</v>
      </c>
      <c r="G41" s="24">
        <v>603</v>
      </c>
      <c r="H41" s="25">
        <v>17.55</v>
      </c>
      <c r="I41" s="127">
        <f t="shared" si="0"/>
        <v>0.84</v>
      </c>
    </row>
    <row r="42" spans="1:9" x14ac:dyDescent="0.3">
      <c r="A42" s="20">
        <v>95914</v>
      </c>
      <c r="B42" s="1" t="s">
        <v>253</v>
      </c>
      <c r="C42" s="15">
        <f t="shared" si="1"/>
        <v>31</v>
      </c>
      <c r="D42" s="21" t="s">
        <v>676</v>
      </c>
      <c r="E42" s="22" t="s">
        <v>248</v>
      </c>
      <c r="F42" s="23" t="s">
        <v>286</v>
      </c>
      <c r="G42" s="24">
        <v>3348</v>
      </c>
      <c r="H42" s="25">
        <v>17.440000000000001</v>
      </c>
      <c r="I42" s="127">
        <f t="shared" si="0"/>
        <v>0.84</v>
      </c>
    </row>
    <row r="43" spans="1:9" x14ac:dyDescent="0.3">
      <c r="A43" s="20">
        <v>17975</v>
      </c>
      <c r="B43" s="1" t="s">
        <v>254</v>
      </c>
      <c r="C43" s="15">
        <f t="shared" si="1"/>
        <v>32</v>
      </c>
      <c r="D43" s="21" t="s">
        <v>677</v>
      </c>
      <c r="E43" s="22" t="s">
        <v>261</v>
      </c>
      <c r="F43" s="23" t="s">
        <v>277</v>
      </c>
      <c r="G43" s="24">
        <v>6691</v>
      </c>
      <c r="H43" s="25">
        <v>17.05</v>
      </c>
      <c r="I43" s="127">
        <f t="shared" si="0"/>
        <v>0.82</v>
      </c>
    </row>
    <row r="44" spans="1:9" x14ac:dyDescent="0.3">
      <c r="A44" s="20">
        <v>28975</v>
      </c>
      <c r="B44" s="1" t="s">
        <v>255</v>
      </c>
      <c r="C44" s="15">
        <f t="shared" si="1"/>
        <v>33</v>
      </c>
      <c r="D44" s="21" t="s">
        <v>678</v>
      </c>
      <c r="E44" s="22" t="s">
        <v>257</v>
      </c>
      <c r="F44" s="23" t="s">
        <v>275</v>
      </c>
      <c r="G44" s="24">
        <v>10440</v>
      </c>
      <c r="H44" s="25">
        <v>17</v>
      </c>
      <c r="I44" s="127">
        <f t="shared" si="0"/>
        <v>0.82</v>
      </c>
    </row>
    <row r="45" spans="1:9" x14ac:dyDescent="0.3">
      <c r="A45" s="20">
        <v>29242</v>
      </c>
      <c r="B45" s="1" t="s">
        <v>256</v>
      </c>
      <c r="C45" s="15">
        <f t="shared" si="1"/>
        <v>34</v>
      </c>
      <c r="D45" s="21" t="s">
        <v>679</v>
      </c>
      <c r="E45" s="22" t="s">
        <v>680</v>
      </c>
      <c r="F45" s="23" t="s">
        <v>276</v>
      </c>
      <c r="G45" s="24">
        <v>522</v>
      </c>
      <c r="H45" s="25">
        <v>16.11</v>
      </c>
      <c r="I45" s="127">
        <f t="shared" si="0"/>
        <v>0.77</v>
      </c>
    </row>
    <row r="46" spans="1:9" x14ac:dyDescent="0.3">
      <c r="A46" s="20">
        <v>6576</v>
      </c>
      <c r="B46" s="1" t="s">
        <v>257</v>
      </c>
      <c r="C46" s="15">
        <f t="shared" si="1"/>
        <v>35</v>
      </c>
      <c r="D46" s="21" t="s">
        <v>681</v>
      </c>
      <c r="E46" s="22" t="s">
        <v>268</v>
      </c>
      <c r="F46" s="23" t="s">
        <v>293</v>
      </c>
      <c r="G46" s="24">
        <v>1627</v>
      </c>
      <c r="H46" s="25">
        <v>15.6</v>
      </c>
      <c r="I46" s="127">
        <f t="shared" si="0"/>
        <v>0.75</v>
      </c>
    </row>
    <row r="47" spans="1:9" x14ac:dyDescent="0.3">
      <c r="A47" s="20">
        <v>31303</v>
      </c>
      <c r="B47" s="1" t="s">
        <v>258</v>
      </c>
      <c r="C47" s="15">
        <f t="shared" si="1"/>
        <v>36</v>
      </c>
      <c r="D47" s="21" t="s">
        <v>682</v>
      </c>
      <c r="E47" s="22" t="s">
        <v>251</v>
      </c>
      <c r="F47" s="23" t="s">
        <v>287</v>
      </c>
      <c r="G47" s="24">
        <v>1750</v>
      </c>
      <c r="H47" s="25">
        <v>15.01</v>
      </c>
      <c r="I47" s="127">
        <f t="shared" si="0"/>
        <v>0.72</v>
      </c>
    </row>
    <row r="48" spans="1:9" x14ac:dyDescent="0.3">
      <c r="A48" s="20">
        <v>55056</v>
      </c>
      <c r="B48" s="1" t="s">
        <v>259</v>
      </c>
      <c r="C48" s="15">
        <f t="shared" si="1"/>
        <v>37</v>
      </c>
      <c r="D48" s="21" t="s">
        <v>683</v>
      </c>
      <c r="E48" s="22" t="s">
        <v>270</v>
      </c>
      <c r="F48" s="23" t="s">
        <v>281</v>
      </c>
      <c r="G48" s="24">
        <v>538</v>
      </c>
      <c r="H48" s="25">
        <v>14.96</v>
      </c>
      <c r="I48" s="127">
        <f t="shared" si="0"/>
        <v>0.72</v>
      </c>
    </row>
    <row r="49" spans="1:10" x14ac:dyDescent="0.3">
      <c r="A49" s="20">
        <v>2228</v>
      </c>
      <c r="B49" s="1" t="s">
        <v>260</v>
      </c>
      <c r="C49" s="15">
        <f t="shared" si="1"/>
        <v>38</v>
      </c>
      <c r="D49" s="21" t="s">
        <v>684</v>
      </c>
      <c r="E49" s="22" t="s">
        <v>244</v>
      </c>
      <c r="F49" s="23" t="s">
        <v>284</v>
      </c>
      <c r="G49" s="24">
        <v>8079</v>
      </c>
      <c r="H49" s="25">
        <v>14.9</v>
      </c>
      <c r="I49" s="127">
        <f t="shared" si="0"/>
        <v>0.71</v>
      </c>
    </row>
    <row r="50" spans="1:10" x14ac:dyDescent="0.3">
      <c r="A50" s="20">
        <v>4513</v>
      </c>
      <c r="B50" s="1" t="s">
        <v>261</v>
      </c>
      <c r="C50" s="15">
        <f t="shared" si="1"/>
        <v>39</v>
      </c>
      <c r="D50" s="21" t="s">
        <v>685</v>
      </c>
      <c r="E50" s="22" t="s">
        <v>247</v>
      </c>
      <c r="F50" s="23" t="s">
        <v>279</v>
      </c>
      <c r="G50" s="24">
        <v>576</v>
      </c>
      <c r="H50" s="25">
        <v>14.71</v>
      </c>
      <c r="I50" s="127">
        <f t="shared" si="0"/>
        <v>0.71</v>
      </c>
    </row>
    <row r="51" spans="1:10" x14ac:dyDescent="0.3">
      <c r="A51" s="20">
        <v>2901</v>
      </c>
      <c r="B51" s="1" t="s">
        <v>262</v>
      </c>
      <c r="C51" s="15">
        <f t="shared" si="1"/>
        <v>40</v>
      </c>
      <c r="D51" s="21" t="s">
        <v>686</v>
      </c>
      <c r="E51" s="22" t="s">
        <v>238</v>
      </c>
      <c r="F51" s="23" t="s">
        <v>279</v>
      </c>
      <c r="G51" s="24">
        <v>8069</v>
      </c>
      <c r="H51" s="25">
        <v>14.06</v>
      </c>
      <c r="I51" s="127">
        <f t="shared" si="0"/>
        <v>0.67</v>
      </c>
    </row>
    <row r="52" spans="1:10" x14ac:dyDescent="0.3">
      <c r="A52" s="20">
        <v>9904</v>
      </c>
      <c r="B52" s="1" t="s">
        <v>263</v>
      </c>
      <c r="C52" s="15">
        <f t="shared" si="1"/>
        <v>41</v>
      </c>
      <c r="D52" s="21" t="s">
        <v>687</v>
      </c>
      <c r="E52" s="22" t="s">
        <v>265</v>
      </c>
      <c r="F52" s="23" t="s">
        <v>291</v>
      </c>
      <c r="G52" s="24">
        <v>4001</v>
      </c>
      <c r="H52" s="25">
        <v>13.91</v>
      </c>
      <c r="I52" s="127">
        <f t="shared" si="0"/>
        <v>0.67</v>
      </c>
    </row>
    <row r="53" spans="1:10" x14ac:dyDescent="0.3">
      <c r="A53" s="20">
        <v>31302</v>
      </c>
      <c r="B53" s="1" t="s">
        <v>264</v>
      </c>
      <c r="C53" s="15">
        <f t="shared" si="1"/>
        <v>42</v>
      </c>
      <c r="D53" s="21" t="s">
        <v>688</v>
      </c>
      <c r="E53" s="22" t="s">
        <v>260</v>
      </c>
      <c r="F53" s="23" t="s">
        <v>275</v>
      </c>
      <c r="G53" s="24">
        <v>3464</v>
      </c>
      <c r="H53" s="25">
        <v>13.77</v>
      </c>
      <c r="I53" s="127">
        <f t="shared" si="0"/>
        <v>0.66</v>
      </c>
    </row>
    <row r="54" spans="1:10" x14ac:dyDescent="0.3">
      <c r="A54" s="20">
        <v>8357</v>
      </c>
      <c r="B54" s="1" t="s">
        <v>265</v>
      </c>
      <c r="C54" s="15">
        <f t="shared" si="1"/>
        <v>43</v>
      </c>
      <c r="D54" s="21" t="s">
        <v>689</v>
      </c>
      <c r="E54" s="22" t="s">
        <v>263</v>
      </c>
      <c r="F54" s="23" t="s">
        <v>284</v>
      </c>
      <c r="G54" s="24">
        <v>6474</v>
      </c>
      <c r="H54" s="25">
        <v>13.3</v>
      </c>
      <c r="I54" s="127">
        <f t="shared" si="0"/>
        <v>0.64</v>
      </c>
    </row>
    <row r="55" spans="1:10" x14ac:dyDescent="0.3">
      <c r="A55" s="20">
        <v>89368</v>
      </c>
      <c r="B55" s="1" t="s">
        <v>266</v>
      </c>
      <c r="C55" s="15">
        <f t="shared" si="1"/>
        <v>44</v>
      </c>
      <c r="D55" s="21" t="s">
        <v>690</v>
      </c>
      <c r="E55" s="22" t="s">
        <v>271</v>
      </c>
      <c r="F55" s="23" t="s">
        <v>294</v>
      </c>
      <c r="G55" s="24">
        <v>3491</v>
      </c>
      <c r="H55" s="25">
        <v>13.2</v>
      </c>
      <c r="I55" s="127">
        <f t="shared" si="0"/>
        <v>0.63</v>
      </c>
    </row>
    <row r="56" spans="1:10" x14ac:dyDescent="0.3">
      <c r="A56" s="20">
        <v>2230</v>
      </c>
      <c r="B56" s="1" t="s">
        <v>267</v>
      </c>
      <c r="C56" s="15">
        <f t="shared" si="1"/>
        <v>45</v>
      </c>
      <c r="D56" s="21" t="s">
        <v>691</v>
      </c>
      <c r="E56" s="22" t="s">
        <v>692</v>
      </c>
      <c r="F56" s="23" t="s">
        <v>286</v>
      </c>
      <c r="G56" s="24">
        <v>4503</v>
      </c>
      <c r="H56" s="25">
        <v>13.2</v>
      </c>
      <c r="I56" s="127">
        <f t="shared" si="0"/>
        <v>0.63</v>
      </c>
    </row>
    <row r="57" spans="1:10" x14ac:dyDescent="0.3">
      <c r="A57" s="20">
        <v>8903</v>
      </c>
      <c r="B57" s="1" t="s">
        <v>268</v>
      </c>
      <c r="C57" s="15">
        <f t="shared" si="1"/>
        <v>46</v>
      </c>
      <c r="D57" s="21" t="s">
        <v>693</v>
      </c>
      <c r="E57" s="22" t="s">
        <v>256</v>
      </c>
      <c r="F57" s="23" t="s">
        <v>279</v>
      </c>
      <c r="G57" s="24">
        <v>62</v>
      </c>
      <c r="H57" s="25">
        <v>12.74</v>
      </c>
      <c r="I57" s="127">
        <f t="shared" si="0"/>
        <v>0.61</v>
      </c>
    </row>
    <row r="58" spans="1:10" x14ac:dyDescent="0.3">
      <c r="A58" s="20">
        <v>2235</v>
      </c>
      <c r="B58" s="1" t="s">
        <v>269</v>
      </c>
      <c r="C58" s="15">
        <f t="shared" si="1"/>
        <v>47</v>
      </c>
      <c r="D58" s="21" t="s">
        <v>694</v>
      </c>
      <c r="E58" s="22" t="s">
        <v>253</v>
      </c>
      <c r="F58" s="23" t="s">
        <v>274</v>
      </c>
      <c r="G58" s="24">
        <v>1479</v>
      </c>
      <c r="H58" s="25">
        <v>12.69</v>
      </c>
      <c r="I58" s="127">
        <f t="shared" si="0"/>
        <v>0.61</v>
      </c>
    </row>
    <row r="59" spans="1:10" x14ac:dyDescent="0.3">
      <c r="A59" s="20">
        <v>16933</v>
      </c>
      <c r="B59" s="1" t="s">
        <v>270</v>
      </c>
      <c r="C59" s="15">
        <f t="shared" si="1"/>
        <v>48</v>
      </c>
      <c r="D59" s="21" t="s">
        <v>695</v>
      </c>
      <c r="E59" s="22" t="s">
        <v>267</v>
      </c>
      <c r="F59" s="23" t="s">
        <v>281</v>
      </c>
      <c r="G59" s="24">
        <v>2252</v>
      </c>
      <c r="H59" s="25">
        <v>11.91</v>
      </c>
      <c r="I59" s="127">
        <f t="shared" si="0"/>
        <v>0.56999999999999995</v>
      </c>
    </row>
    <row r="60" spans="1:10" x14ac:dyDescent="0.3">
      <c r="A60" s="20">
        <v>28793</v>
      </c>
      <c r="B60" s="1" t="s">
        <v>271</v>
      </c>
      <c r="C60" s="15">
        <f t="shared" si="1"/>
        <v>49</v>
      </c>
      <c r="D60" s="21" t="s">
        <v>696</v>
      </c>
      <c r="E60" s="22" t="s">
        <v>266</v>
      </c>
      <c r="F60" s="23" t="s">
        <v>292</v>
      </c>
      <c r="G60" s="24">
        <v>3774</v>
      </c>
      <c r="H60" s="25">
        <v>11.83</v>
      </c>
      <c r="I60" s="127">
        <f t="shared" si="0"/>
        <v>0.56999999999999995</v>
      </c>
    </row>
    <row r="61" spans="1:10" x14ac:dyDescent="0.3">
      <c r="A61" s="20">
        <v>4884</v>
      </c>
      <c r="B61" s="1" t="s">
        <v>272</v>
      </c>
      <c r="C61" s="15">
        <f t="shared" si="1"/>
        <v>50</v>
      </c>
      <c r="D61" s="21" t="s">
        <v>697</v>
      </c>
      <c r="E61" s="22" t="s">
        <v>262</v>
      </c>
      <c r="F61" s="23" t="s">
        <v>290</v>
      </c>
      <c r="G61" s="24">
        <v>2471</v>
      </c>
      <c r="H61" s="25">
        <v>11.01</v>
      </c>
      <c r="I61" s="127">
        <f t="shared" si="0"/>
        <v>0.53</v>
      </c>
    </row>
    <row r="62" spans="1:10" x14ac:dyDescent="0.3">
      <c r="C62" s="26"/>
      <c r="D62" s="16" t="s">
        <v>17</v>
      </c>
      <c r="E62" s="10"/>
      <c r="F62" s="27"/>
      <c r="G62" s="28"/>
      <c r="H62" s="29">
        <f>SUM(H12:H61)</f>
        <v>2074.9399999999996</v>
      </c>
      <c r="I62" s="30">
        <f>SUM(I12:I61)</f>
        <v>99.569999999999965</v>
      </c>
      <c r="J62" s="31"/>
    </row>
    <row r="63" spans="1:10" x14ac:dyDescent="0.3">
      <c r="A63" s="20"/>
      <c r="C63" s="15" t="s">
        <v>18</v>
      </c>
      <c r="D63" s="9" t="s">
        <v>19</v>
      </c>
      <c r="E63" s="22"/>
      <c r="F63" s="23"/>
      <c r="G63" s="24"/>
      <c r="H63" s="32" t="s">
        <v>20</v>
      </c>
      <c r="I63" s="33" t="s">
        <v>20</v>
      </c>
    </row>
    <row r="64" spans="1:10" x14ac:dyDescent="0.3">
      <c r="A64" s="20"/>
      <c r="C64" s="15"/>
      <c r="D64" s="16" t="s">
        <v>21</v>
      </c>
      <c r="E64" s="22"/>
      <c r="F64" s="23"/>
      <c r="G64" s="24"/>
      <c r="H64" s="29">
        <f>+H62</f>
        <v>2074.9399999999996</v>
      </c>
      <c r="I64" s="30">
        <f>+I62</f>
        <v>99.569999999999965</v>
      </c>
    </row>
    <row r="65" spans="1:9" x14ac:dyDescent="0.3">
      <c r="A65" s="20"/>
      <c r="C65" s="8" t="s">
        <v>22</v>
      </c>
      <c r="D65" s="16" t="s">
        <v>23</v>
      </c>
      <c r="E65" s="22"/>
      <c r="F65" s="23"/>
      <c r="G65" s="24"/>
      <c r="H65" s="34"/>
      <c r="I65" s="35"/>
    </row>
    <row r="66" spans="1:9" x14ac:dyDescent="0.3">
      <c r="A66" s="20"/>
      <c r="C66" s="15" t="s">
        <v>15</v>
      </c>
      <c r="D66" s="36" t="s">
        <v>16</v>
      </c>
      <c r="E66" s="22"/>
      <c r="F66" s="23"/>
      <c r="G66" s="24"/>
      <c r="H66" s="34"/>
      <c r="I66" s="35"/>
    </row>
    <row r="67" spans="1:9" x14ac:dyDescent="0.3">
      <c r="A67" s="20"/>
      <c r="C67" s="15"/>
      <c r="D67" s="36" t="s">
        <v>24</v>
      </c>
      <c r="E67" s="22"/>
      <c r="F67" s="23"/>
      <c r="G67" s="24"/>
      <c r="H67" s="25" t="s">
        <v>20</v>
      </c>
      <c r="I67" s="13" t="s">
        <v>20</v>
      </c>
    </row>
    <row r="68" spans="1:9" x14ac:dyDescent="0.3">
      <c r="A68" s="20"/>
      <c r="C68" s="15"/>
      <c r="D68" s="36" t="s">
        <v>25</v>
      </c>
      <c r="E68" s="22"/>
      <c r="F68" s="23"/>
      <c r="G68" s="24"/>
      <c r="H68" s="25" t="s">
        <v>20</v>
      </c>
      <c r="I68" s="13" t="s">
        <v>20</v>
      </c>
    </row>
    <row r="69" spans="1:9" x14ac:dyDescent="0.3">
      <c r="A69" s="20"/>
      <c r="C69" s="15"/>
      <c r="D69" s="36" t="s">
        <v>26</v>
      </c>
      <c r="E69" s="22"/>
      <c r="F69" s="23"/>
      <c r="G69" s="24"/>
      <c r="H69" s="25" t="s">
        <v>20</v>
      </c>
      <c r="I69" s="13" t="s">
        <v>20</v>
      </c>
    </row>
    <row r="70" spans="1:9" x14ac:dyDescent="0.3">
      <c r="A70" s="20"/>
      <c r="C70" s="15" t="s">
        <v>18</v>
      </c>
      <c r="D70" s="36" t="s">
        <v>27</v>
      </c>
      <c r="E70" s="22"/>
      <c r="F70" s="23"/>
      <c r="G70" s="24"/>
      <c r="H70" s="25" t="s">
        <v>20</v>
      </c>
      <c r="I70" s="13" t="s">
        <v>20</v>
      </c>
    </row>
    <row r="71" spans="1:9" x14ac:dyDescent="0.3">
      <c r="A71" s="20"/>
      <c r="C71" s="15"/>
      <c r="D71" s="36" t="s">
        <v>25</v>
      </c>
      <c r="E71" s="22"/>
      <c r="F71" s="23"/>
      <c r="G71" s="24"/>
      <c r="H71" s="25" t="s">
        <v>20</v>
      </c>
      <c r="I71" s="13" t="s">
        <v>20</v>
      </c>
    </row>
    <row r="72" spans="1:9" x14ac:dyDescent="0.3">
      <c r="A72" s="20"/>
      <c r="C72" s="15"/>
      <c r="D72" s="36" t="s">
        <v>26</v>
      </c>
      <c r="E72" s="22"/>
      <c r="F72" s="23"/>
      <c r="G72" s="24"/>
      <c r="H72" s="25" t="s">
        <v>20</v>
      </c>
      <c r="I72" s="13" t="s">
        <v>20</v>
      </c>
    </row>
    <row r="73" spans="1:9" x14ac:dyDescent="0.3">
      <c r="C73" s="15" t="s">
        <v>28</v>
      </c>
      <c r="D73" s="21" t="s">
        <v>29</v>
      </c>
      <c r="E73" s="17"/>
      <c r="F73" s="37"/>
      <c r="G73" s="37"/>
      <c r="H73" s="25" t="s">
        <v>20</v>
      </c>
      <c r="I73" s="13" t="s">
        <v>20</v>
      </c>
    </row>
    <row r="74" spans="1:9" x14ac:dyDescent="0.3">
      <c r="C74" s="38"/>
      <c r="D74" s="16" t="s">
        <v>21</v>
      </c>
      <c r="E74" s="17"/>
      <c r="F74" s="27"/>
      <c r="G74" s="37"/>
      <c r="H74" s="39" t="s">
        <v>20</v>
      </c>
      <c r="I74" s="40" t="s">
        <v>20</v>
      </c>
    </row>
    <row r="75" spans="1:9" x14ac:dyDescent="0.3">
      <c r="C75" s="8" t="s">
        <v>30</v>
      </c>
      <c r="D75" s="16" t="s">
        <v>31</v>
      </c>
      <c r="E75" s="17"/>
      <c r="F75" s="27"/>
      <c r="G75" s="37"/>
      <c r="H75" s="32"/>
      <c r="I75" s="41"/>
    </row>
    <row r="76" spans="1:9" x14ac:dyDescent="0.3">
      <c r="C76" s="38"/>
      <c r="D76" s="36" t="s">
        <v>32</v>
      </c>
      <c r="E76" s="17"/>
      <c r="F76" s="27"/>
      <c r="G76" s="37"/>
      <c r="H76" s="25" t="s">
        <v>20</v>
      </c>
      <c r="I76" s="13" t="s">
        <v>20</v>
      </c>
    </row>
    <row r="77" spans="1:9" x14ac:dyDescent="0.3">
      <c r="C77" s="38"/>
      <c r="D77" s="42" t="s">
        <v>33</v>
      </c>
      <c r="E77" s="17"/>
      <c r="F77" s="27"/>
      <c r="G77" s="37"/>
      <c r="H77" s="25" t="s">
        <v>20</v>
      </c>
      <c r="I77" s="13" t="s">
        <v>20</v>
      </c>
    </row>
    <row r="78" spans="1:9" x14ac:dyDescent="0.3">
      <c r="C78" s="38"/>
      <c r="D78" s="36" t="s">
        <v>34</v>
      </c>
      <c r="E78" s="17"/>
      <c r="F78" s="27"/>
      <c r="G78" s="37"/>
      <c r="H78" s="25" t="s">
        <v>20</v>
      </c>
      <c r="I78" s="13" t="s">
        <v>20</v>
      </c>
    </row>
    <row r="79" spans="1:9" x14ac:dyDescent="0.3">
      <c r="C79" s="38"/>
      <c r="D79" s="195" t="s">
        <v>1091</v>
      </c>
      <c r="E79" s="17"/>
      <c r="F79" s="27"/>
      <c r="G79" s="37"/>
      <c r="H79" s="25" t="s">
        <v>20</v>
      </c>
      <c r="I79" s="13" t="s">
        <v>20</v>
      </c>
    </row>
    <row r="80" spans="1:9" x14ac:dyDescent="0.3">
      <c r="C80" s="38"/>
      <c r="D80" s="16" t="s">
        <v>21</v>
      </c>
      <c r="E80" s="17"/>
      <c r="F80" s="27"/>
      <c r="G80" s="37"/>
      <c r="H80" s="39" t="str">
        <f>+H79</f>
        <v>Nil</v>
      </c>
      <c r="I80" s="40" t="s">
        <v>20</v>
      </c>
    </row>
    <row r="81" spans="2:9" x14ac:dyDescent="0.3">
      <c r="C81" s="8" t="s">
        <v>35</v>
      </c>
      <c r="D81" s="16" t="s">
        <v>36</v>
      </c>
      <c r="E81" s="17"/>
      <c r="F81" s="27"/>
      <c r="G81" s="37"/>
      <c r="H81" s="43"/>
      <c r="I81" s="41"/>
    </row>
    <row r="82" spans="2:9" x14ac:dyDescent="0.3">
      <c r="C82" s="38"/>
      <c r="D82" s="36" t="s">
        <v>37</v>
      </c>
      <c r="E82" s="17"/>
      <c r="F82" s="27"/>
      <c r="G82" s="37"/>
      <c r="H82" s="25" t="s">
        <v>20</v>
      </c>
      <c r="I82" s="13" t="s">
        <v>20</v>
      </c>
    </row>
    <row r="83" spans="2:9" x14ac:dyDescent="0.3">
      <c r="C83" s="38"/>
      <c r="D83" s="36" t="s">
        <v>38</v>
      </c>
      <c r="E83" s="17"/>
      <c r="F83" s="27"/>
      <c r="G83" s="37"/>
      <c r="H83" s="25" t="s">
        <v>20</v>
      </c>
      <c r="I83" s="13" t="s">
        <v>20</v>
      </c>
    </row>
    <row r="84" spans="2:9" x14ac:dyDescent="0.3">
      <c r="C84" s="38"/>
      <c r="D84" s="16" t="s">
        <v>21</v>
      </c>
      <c r="E84" s="17"/>
      <c r="F84" s="27"/>
      <c r="G84" s="37"/>
      <c r="H84" s="39" t="s">
        <v>20</v>
      </c>
      <c r="I84" s="40" t="s">
        <v>20</v>
      </c>
    </row>
    <row r="85" spans="2:9" x14ac:dyDescent="0.3">
      <c r="C85" s="8" t="s">
        <v>39</v>
      </c>
      <c r="D85" s="16" t="s">
        <v>40</v>
      </c>
      <c r="E85" s="17"/>
      <c r="F85" s="27"/>
      <c r="G85" s="37"/>
      <c r="H85" s="43"/>
      <c r="I85" s="41"/>
    </row>
    <row r="86" spans="2:9" x14ac:dyDescent="0.3">
      <c r="C86" s="15"/>
      <c r="D86" s="21" t="s">
        <v>41</v>
      </c>
      <c r="E86" s="10"/>
      <c r="F86" s="44"/>
      <c r="G86" s="44"/>
      <c r="H86" s="45">
        <f>H88-H64</f>
        <v>9.2700000000004366</v>
      </c>
      <c r="I86" s="13">
        <f>ROUND((H86/$H$88*100),2)</f>
        <v>0.44</v>
      </c>
    </row>
    <row r="87" spans="2:9" x14ac:dyDescent="0.3">
      <c r="C87" s="8"/>
      <c r="D87" s="16" t="s">
        <v>21</v>
      </c>
      <c r="E87" s="17"/>
      <c r="F87" s="27"/>
      <c r="G87" s="44"/>
      <c r="H87" s="46">
        <f>+H86</f>
        <v>9.2700000000004366</v>
      </c>
      <c r="I87" s="47">
        <f>SUM(I86)</f>
        <v>0.44</v>
      </c>
    </row>
    <row r="88" spans="2:9" ht="15.75" thickBot="1" x14ac:dyDescent="0.35">
      <c r="B88" s="1" t="s">
        <v>42</v>
      </c>
      <c r="C88" s="48"/>
      <c r="D88" s="49" t="s">
        <v>43</v>
      </c>
      <c r="E88" s="50"/>
      <c r="F88" s="51"/>
      <c r="G88" s="51"/>
      <c r="H88" s="52">
        <v>2084.21</v>
      </c>
      <c r="I88" s="53">
        <f>+I62+I86</f>
        <v>100.00999999999996</v>
      </c>
    </row>
    <row r="89" spans="2:9" x14ac:dyDescent="0.3">
      <c r="C89" s="58"/>
      <c r="D89" s="59" t="s">
        <v>45</v>
      </c>
      <c r="E89" s="59"/>
      <c r="F89" s="60"/>
      <c r="G89" s="60"/>
      <c r="H89" s="60"/>
      <c r="I89" s="57"/>
    </row>
    <row r="90" spans="2:9" x14ac:dyDescent="0.3">
      <c r="C90" s="58"/>
      <c r="D90" s="61" t="s">
        <v>46</v>
      </c>
      <c r="E90" s="61"/>
      <c r="F90" s="60"/>
      <c r="G90" s="62" t="s">
        <v>20</v>
      </c>
      <c r="H90" s="21"/>
      <c r="I90" s="57"/>
    </row>
    <row r="91" spans="2:9" x14ac:dyDescent="0.3">
      <c r="C91" s="58"/>
      <c r="D91" s="61" t="s">
        <v>47</v>
      </c>
      <c r="E91" s="61"/>
      <c r="F91" s="60"/>
      <c r="G91" s="62" t="s">
        <v>20</v>
      </c>
      <c r="H91" s="21"/>
      <c r="I91" s="57"/>
    </row>
    <row r="92" spans="2:9" x14ac:dyDescent="0.3">
      <c r="B92" s="1" t="s">
        <v>42</v>
      </c>
      <c r="C92" s="58"/>
      <c r="D92" s="61" t="s">
        <v>48</v>
      </c>
      <c r="E92" s="61"/>
      <c r="F92" s="60"/>
      <c r="G92" s="386">
        <v>105.59010000000001</v>
      </c>
      <c r="H92" s="21"/>
      <c r="I92" s="57"/>
    </row>
    <row r="93" spans="2:9" x14ac:dyDescent="0.3">
      <c r="B93" s="1" t="s">
        <v>49</v>
      </c>
      <c r="C93" s="58"/>
      <c r="D93" s="61" t="s">
        <v>50</v>
      </c>
      <c r="E93" s="61"/>
      <c r="F93" s="60"/>
      <c r="G93" s="386">
        <v>112.6798</v>
      </c>
      <c r="H93" s="21"/>
      <c r="I93" s="57"/>
    </row>
    <row r="94" spans="2:9" x14ac:dyDescent="0.3">
      <c r="C94" s="58"/>
      <c r="D94" s="61" t="s">
        <v>51</v>
      </c>
      <c r="E94" s="61"/>
      <c r="F94" s="60"/>
      <c r="G94" s="62" t="s">
        <v>20</v>
      </c>
      <c r="H94" s="21"/>
      <c r="I94" s="57"/>
    </row>
    <row r="95" spans="2:9" x14ac:dyDescent="0.3">
      <c r="C95" s="58"/>
      <c r="D95" s="61" t="s">
        <v>52</v>
      </c>
      <c r="E95" s="61"/>
      <c r="F95" s="60"/>
      <c r="G95" s="62" t="s">
        <v>20</v>
      </c>
      <c r="H95" s="21"/>
      <c r="I95" s="57"/>
    </row>
    <row r="96" spans="2:9" x14ac:dyDescent="0.3">
      <c r="B96" s="1" t="s">
        <v>42</v>
      </c>
      <c r="C96" s="58"/>
      <c r="D96" s="63" t="s">
        <v>53</v>
      </c>
      <c r="E96" s="63"/>
      <c r="F96" s="60"/>
      <c r="G96" s="388">
        <v>2.2863565249518932E-2</v>
      </c>
      <c r="H96" s="21"/>
      <c r="I96" s="57"/>
    </row>
    <row r="97" spans="3:9" x14ac:dyDescent="0.3">
      <c r="C97" s="58"/>
      <c r="D97" s="65" t="s">
        <v>54</v>
      </c>
      <c r="E97" s="63"/>
      <c r="F97" s="60"/>
      <c r="G97" s="93" t="s">
        <v>20</v>
      </c>
      <c r="H97" s="21"/>
      <c r="I97" s="57"/>
    </row>
    <row r="98" spans="3:9" x14ac:dyDescent="0.3">
      <c r="C98" s="54"/>
      <c r="D98" s="55" t="s">
        <v>44</v>
      </c>
      <c r="E98" s="55"/>
      <c r="F98" s="9"/>
      <c r="G98" s="9"/>
      <c r="H98" s="56"/>
      <c r="I98" s="57"/>
    </row>
    <row r="99" spans="3:9" x14ac:dyDescent="0.3">
      <c r="C99" s="58"/>
      <c r="D99" s="55" t="s">
        <v>1002</v>
      </c>
      <c r="E99" s="63"/>
      <c r="F99" s="60"/>
      <c r="G99" s="388"/>
      <c r="H99" s="21"/>
      <c r="I99" s="57"/>
    </row>
    <row r="100" spans="3:9" x14ac:dyDescent="0.3">
      <c r="C100" s="58"/>
      <c r="D100" s="55" t="s">
        <v>1001</v>
      </c>
      <c r="E100" s="63"/>
      <c r="F100" s="60"/>
      <c r="G100" s="388"/>
      <c r="H100" s="21"/>
      <c r="I100" s="57"/>
    </row>
    <row r="101" spans="3:9" x14ac:dyDescent="0.3">
      <c r="D101" s="68"/>
      <c r="E101" s="68"/>
      <c r="H101" s="71"/>
    </row>
    <row r="102" spans="3:9" s="72" customFormat="1" x14ac:dyDescent="0.3">
      <c r="C102" s="73">
        <v>40268</v>
      </c>
      <c r="D102" s="73"/>
      <c r="E102" s="73"/>
      <c r="F102" s="74"/>
      <c r="G102" s="75"/>
      <c r="H102" s="76"/>
      <c r="I102" s="77"/>
    </row>
    <row r="103" spans="3:9" s="72" customFormat="1" x14ac:dyDescent="0.3">
      <c r="C103" s="73">
        <v>40086</v>
      </c>
      <c r="D103" s="73"/>
      <c r="E103" s="73"/>
      <c r="F103" s="74"/>
      <c r="G103" s="75"/>
      <c r="I103" s="77"/>
    </row>
    <row r="106" spans="3:9" x14ac:dyDescent="0.3">
      <c r="D106" s="78"/>
      <c r="E106" s="78"/>
    </row>
  </sheetData>
  <sheetProtection selectLockedCells="1" selectUnlockedCells="1"/>
  <customSheetViews>
    <customSheetView guid="{62DD1CA0-C4DB-4681-AB87-8E5B064DADBB}" scale="85" showPageBreaks="1" showGridLines="0" fitToPage="1" printArea="1" hiddenColumns="1" view="pageBreakPreview" topLeftCell="C1">
      <pane ySplit="8" topLeftCell="A78" activePane="bottomLeft" state="frozen"/>
      <selection pane="bottomLeft" activeCell="E20" sqref="E20"/>
      <rowBreaks count="1" manualBreakCount="1">
        <brk id="81" min="2" max="8" man="1"/>
      </rowBreaks>
      <pageMargins left="0.25" right="0.25" top="0.75" bottom="0.75" header="0.3" footer="0.3"/>
      <pageSetup paperSize="9" scale="55" fitToHeight="0" orientation="portrait" r:id="rId1"/>
      <headerFooter alignWithMargins="0"/>
    </customSheetView>
    <customSheetView guid="{DAAB1ED2-9FBE-4D18-8622-79FE20BC5AF5}" scale="85" showPageBreaks="1" showGridLines="0" fitToPage="1" printArea="1" hiddenColumns="1" view="pageBreakPreview" topLeftCell="C1">
      <pane ySplit="8" topLeftCell="A87" activePane="bottomLeft" state="frozen"/>
      <selection pane="bottomLeft" activeCell="D93" sqref="D93"/>
      <rowBreaks count="1" manualBreakCount="1">
        <brk id="81" min="2" max="8" man="1"/>
      </rowBreaks>
      <pageMargins left="0.25" right="0.25" top="0.75" bottom="0.75" header="0.3" footer="0.3"/>
      <pageSetup paperSize="9" scale="55" fitToHeight="0" orientation="portrait" r:id="rId2"/>
      <headerFooter alignWithMargins="0"/>
    </customSheetView>
    <customSheetView guid="{ED634462-2CEC-4EB1-BAAF-B9E7F296E51C}" scale="85" showPageBreaks="1" showGridLines="0" fitToPage="1" printArea="1" hiddenColumns="1" view="pageBreakPreview" topLeftCell="C1">
      <pane ySplit="8" topLeftCell="A87" activePane="bottomLeft" state="frozen"/>
      <selection pane="bottomLeft" activeCell="D93" sqref="D93"/>
      <rowBreaks count="1" manualBreakCount="1">
        <brk id="81" min="2" max="8" man="1"/>
      </rowBreaks>
      <pageMargins left="0.25" right="0.25" top="0.75" bottom="0.75" header="0.3" footer="0.3"/>
      <pageSetup paperSize="9" scale="55" fitToHeight="0" orientation="portrait" r:id="rId3"/>
      <headerFooter alignWithMargins="0"/>
    </customSheetView>
    <customSheetView guid="{47B4B278-0783-456D-A67F-BA86C3DDE3D6}" scale="85" showPageBreaks="1" showGridLines="0" fitToPage="1" printArea="1" hiddenColumns="1" view="pageBreakPreview" topLeftCell="C1">
      <pane ySplit="8" topLeftCell="A84" activePane="bottomLeft" state="frozen"/>
      <selection pane="bottomLeft" activeCell="D79" sqref="D79"/>
      <rowBreaks count="1" manualBreakCount="1">
        <brk id="81" min="2" max="8" man="1"/>
      </rowBreaks>
      <pageMargins left="0.25" right="0.25" top="0.75" bottom="0.75" header="0.3" footer="0.3"/>
      <pageSetup paperSize="9" scale="55" fitToHeight="0" orientation="portrait" r:id="rId4"/>
      <headerFooter alignWithMargins="0"/>
    </customSheetView>
    <customSheetView guid="{9E351BF9-46AA-4E17-BD7F-BD39A5EBD962}" scale="85" showPageBreaks="1" showGridLines="0" fitToPage="1" printArea="1" hiddenColumns="1" view="pageBreakPreview" topLeftCell="C1">
      <pane ySplit="8" topLeftCell="A9" activePane="bottomLeft" state="frozen"/>
      <selection pane="bottomLeft" activeCell="C7" sqref="C7:I7"/>
      <rowBreaks count="1" manualBreakCount="1">
        <brk id="81" min="2" max="8" man="1"/>
      </rowBreaks>
      <pageMargins left="0.25" right="0.25" top="0.75" bottom="0.75" header="0.3" footer="0.3"/>
      <pageSetup paperSize="9" scale="53" fitToHeight="0" orientation="portrait" r:id="rId5"/>
      <headerFooter alignWithMargins="0"/>
    </customSheetView>
  </customSheetViews>
  <mergeCells count="9">
    <mergeCell ref="C6:I6"/>
    <mergeCell ref="C7:I7"/>
    <mergeCell ref="C8:I8"/>
    <mergeCell ref="C1:I1"/>
    <mergeCell ref="J1:J5"/>
    <mergeCell ref="C2:I2"/>
    <mergeCell ref="C3:I3"/>
    <mergeCell ref="C4:I4"/>
    <mergeCell ref="C5:I5"/>
  </mergeCells>
  <pageMargins left="0.25" right="0.25" top="0.75" bottom="0.75" header="0.3" footer="0.3"/>
  <pageSetup paperSize="9" scale="55" fitToHeight="0" orientation="portrait" r:id="rId6"/>
  <headerFooter alignWithMargins="0"/>
  <rowBreaks count="1" manualBreakCount="1">
    <brk id="81" min="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7"/>
  <sheetViews>
    <sheetView showGridLines="0" view="pageBreakPreview" topLeftCell="C64" zoomScale="85" zoomScaleNormal="85" zoomScaleSheetLayoutView="85" workbookViewId="0">
      <selection activeCell="E20" sqref="E20"/>
    </sheetView>
  </sheetViews>
  <sheetFormatPr defaultColWidth="15.85546875" defaultRowHeight="15" x14ac:dyDescent="0.3"/>
  <cols>
    <col min="1" max="1" width="6.7109375" style="115" hidden="1" customWidth="1"/>
    <col min="2" max="2" width="5.7109375" style="115" hidden="1" customWidth="1"/>
    <col min="3" max="3" width="7.140625" style="116" customWidth="1"/>
    <col min="4" max="4" width="50.140625" style="116" customWidth="1"/>
    <col min="5" max="5" width="21" style="116" customWidth="1"/>
    <col min="6" max="6" width="25.7109375" style="177" customWidth="1"/>
    <col min="7" max="7" width="22.7109375" style="178" customWidth="1"/>
    <col min="8" max="8" width="19.42578125" style="116" customWidth="1"/>
    <col min="9" max="9" width="29.42578125" style="116" customWidth="1"/>
    <col min="10" max="16384" width="15.85546875" style="116"/>
  </cols>
  <sheetData>
    <row r="1" spans="1:9" ht="27" x14ac:dyDescent="0.45">
      <c r="C1" s="429" t="str">
        <f>+'YO09'!C1</f>
        <v>Motilal Oswal Asset Management Company Limited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1092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+'YO08'!C5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73" t="s">
        <v>3</v>
      </c>
      <c r="D6" s="474"/>
      <c r="E6" s="474"/>
      <c r="F6" s="474"/>
      <c r="G6" s="474"/>
      <c r="H6" s="474"/>
      <c r="I6" s="475"/>
    </row>
    <row r="7" spans="1:9" s="119" customFormat="1" ht="15.75" thickBot="1" x14ac:dyDescent="0.35">
      <c r="A7" s="118"/>
      <c r="B7" s="118"/>
      <c r="C7" s="455" t="s">
        <v>1076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5" t="s">
        <v>1077</v>
      </c>
      <c r="D8" s="456"/>
      <c r="E8" s="456"/>
      <c r="F8" s="456"/>
      <c r="G8" s="456"/>
      <c r="H8" s="456"/>
      <c r="I8" s="457"/>
    </row>
    <row r="9" spans="1:9" ht="38.25" customHeight="1" thickBot="1" x14ac:dyDescent="0.35">
      <c r="C9" s="96" t="s">
        <v>4</v>
      </c>
      <c r="D9" s="283" t="s">
        <v>5</v>
      </c>
      <c r="E9" s="4" t="s">
        <v>6</v>
      </c>
      <c r="F9" s="120" t="s">
        <v>158</v>
      </c>
      <c r="G9" s="5" t="s">
        <v>83</v>
      </c>
      <c r="H9" s="317" t="s">
        <v>159</v>
      </c>
      <c r="I9" s="3" t="s">
        <v>10</v>
      </c>
    </row>
    <row r="10" spans="1:9" x14ac:dyDescent="0.3">
      <c r="C10" s="248" t="s">
        <v>11</v>
      </c>
      <c r="D10" s="285" t="s">
        <v>12</v>
      </c>
      <c r="E10" s="286"/>
      <c r="F10" s="287"/>
      <c r="G10" s="288"/>
      <c r="H10" s="318"/>
      <c r="I10" s="288"/>
    </row>
    <row r="11" spans="1:9" x14ac:dyDescent="0.3">
      <c r="A11" s="128" t="s">
        <v>13</v>
      </c>
      <c r="B11" s="128" t="s">
        <v>14</v>
      </c>
      <c r="C11" s="254" t="s">
        <v>15</v>
      </c>
      <c r="D11" s="289" t="s">
        <v>55</v>
      </c>
      <c r="E11" s="290"/>
      <c r="F11" s="254"/>
      <c r="G11" s="291"/>
      <c r="H11" s="319"/>
      <c r="I11" s="195"/>
    </row>
    <row r="12" spans="1:9" x14ac:dyDescent="0.3">
      <c r="A12" s="134">
        <v>7429</v>
      </c>
      <c r="B12" s="115" t="s">
        <v>224</v>
      </c>
      <c r="C12" s="254">
        <v>1</v>
      </c>
      <c r="D12" s="229" t="s">
        <v>647</v>
      </c>
      <c r="E12" s="161" t="s">
        <v>223</v>
      </c>
      <c r="F12" s="195" t="s">
        <v>273</v>
      </c>
      <c r="G12" s="293">
        <v>73623</v>
      </c>
      <c r="H12" s="319">
        <v>1707.24</v>
      </c>
      <c r="I12" s="295">
        <f>ROUND((H12/$H$70*100),2)</f>
        <v>6.89</v>
      </c>
    </row>
    <row r="13" spans="1:9" x14ac:dyDescent="0.3">
      <c r="A13" s="134">
        <v>158019</v>
      </c>
      <c r="B13" s="115" t="s">
        <v>250</v>
      </c>
      <c r="C13" s="254">
        <f>+C12+1</f>
        <v>2</v>
      </c>
      <c r="D13" s="229" t="s">
        <v>654</v>
      </c>
      <c r="E13" s="161" t="s">
        <v>231</v>
      </c>
      <c r="F13" s="195" t="s">
        <v>273</v>
      </c>
      <c r="G13" s="293">
        <v>81970</v>
      </c>
      <c r="H13" s="319">
        <v>1093.8900000000001</v>
      </c>
      <c r="I13" s="295">
        <f t="shared" ref="I13:I38" si="0">ROUND((H13/$H$70*100),2)</f>
        <v>4.41</v>
      </c>
    </row>
    <row r="14" spans="1:9" x14ac:dyDescent="0.3">
      <c r="A14" s="134">
        <v>6663</v>
      </c>
      <c r="B14" s="115" t="s">
        <v>232</v>
      </c>
      <c r="C14" s="254">
        <f t="shared" ref="C14:C38" si="1">+C13+1</f>
        <v>3</v>
      </c>
      <c r="D14" s="229" t="s">
        <v>921</v>
      </c>
      <c r="E14" s="161" t="s">
        <v>609</v>
      </c>
      <c r="F14" s="195" t="s">
        <v>274</v>
      </c>
      <c r="G14" s="293">
        <v>279200</v>
      </c>
      <c r="H14" s="319">
        <v>1056.77</v>
      </c>
      <c r="I14" s="295">
        <f t="shared" si="0"/>
        <v>4.26</v>
      </c>
    </row>
    <row r="15" spans="1:9" x14ac:dyDescent="0.3">
      <c r="A15" s="134">
        <v>2232</v>
      </c>
      <c r="B15" s="115" t="s">
        <v>223</v>
      </c>
      <c r="C15" s="254">
        <f t="shared" si="1"/>
        <v>4</v>
      </c>
      <c r="D15" s="229" t="s">
        <v>651</v>
      </c>
      <c r="E15" s="161" t="s">
        <v>228</v>
      </c>
      <c r="F15" s="195" t="s">
        <v>273</v>
      </c>
      <c r="G15" s="293">
        <v>232600</v>
      </c>
      <c r="H15" s="319">
        <v>931.56</v>
      </c>
      <c r="I15" s="295">
        <f t="shared" si="0"/>
        <v>3.76</v>
      </c>
    </row>
    <row r="16" spans="1:9" x14ac:dyDescent="0.3">
      <c r="A16" s="134">
        <v>23538</v>
      </c>
      <c r="B16" s="115" t="s">
        <v>613</v>
      </c>
      <c r="C16" s="254">
        <f t="shared" si="1"/>
        <v>5</v>
      </c>
      <c r="D16" s="229" t="s">
        <v>656</v>
      </c>
      <c r="E16" s="161" t="s">
        <v>236</v>
      </c>
      <c r="F16" s="195" t="s">
        <v>273</v>
      </c>
      <c r="G16" s="293">
        <v>113100</v>
      </c>
      <c r="H16" s="319">
        <v>879.07</v>
      </c>
      <c r="I16" s="295">
        <f t="shared" si="0"/>
        <v>3.55</v>
      </c>
    </row>
    <row r="17" spans="1:9" x14ac:dyDescent="0.3">
      <c r="A17" s="134">
        <v>29242</v>
      </c>
      <c r="B17" s="115" t="s">
        <v>256</v>
      </c>
      <c r="C17" s="254">
        <f t="shared" si="1"/>
        <v>6</v>
      </c>
      <c r="D17" s="229" t="s">
        <v>655</v>
      </c>
      <c r="E17" s="161" t="s">
        <v>229</v>
      </c>
      <c r="F17" s="195" t="s">
        <v>278</v>
      </c>
      <c r="G17" s="293">
        <v>61457</v>
      </c>
      <c r="H17" s="319">
        <v>851.36</v>
      </c>
      <c r="I17" s="295">
        <f t="shared" si="0"/>
        <v>3.43</v>
      </c>
    </row>
    <row r="18" spans="1:9" x14ac:dyDescent="0.3">
      <c r="A18" s="134">
        <v>29441</v>
      </c>
      <c r="B18" s="115" t="s">
        <v>357</v>
      </c>
      <c r="C18" s="254">
        <f t="shared" si="1"/>
        <v>7</v>
      </c>
      <c r="D18" s="229" t="s">
        <v>932</v>
      </c>
      <c r="E18" s="161" t="s">
        <v>933</v>
      </c>
      <c r="F18" s="195" t="s">
        <v>281</v>
      </c>
      <c r="G18" s="293">
        <v>10937</v>
      </c>
      <c r="H18" s="319">
        <v>798.93</v>
      </c>
      <c r="I18" s="295">
        <f t="shared" si="0"/>
        <v>3.22</v>
      </c>
    </row>
    <row r="19" spans="1:9" x14ac:dyDescent="0.3">
      <c r="A19" s="134">
        <v>25034</v>
      </c>
      <c r="B19" s="115" t="s">
        <v>336</v>
      </c>
      <c r="C19" s="254">
        <f t="shared" si="1"/>
        <v>8</v>
      </c>
      <c r="D19" s="229" t="s">
        <v>922</v>
      </c>
      <c r="E19" s="161" t="s">
        <v>344</v>
      </c>
      <c r="F19" s="195" t="s">
        <v>274</v>
      </c>
      <c r="G19" s="293">
        <v>76993</v>
      </c>
      <c r="H19" s="319">
        <v>795.57</v>
      </c>
      <c r="I19" s="295">
        <f t="shared" si="0"/>
        <v>3.21</v>
      </c>
    </row>
    <row r="20" spans="1:9" x14ac:dyDescent="0.3">
      <c r="A20" s="134">
        <v>2228</v>
      </c>
      <c r="B20" s="115" t="s">
        <v>260</v>
      </c>
      <c r="C20" s="254">
        <f t="shared" si="1"/>
        <v>9</v>
      </c>
      <c r="D20" s="229" t="s">
        <v>659</v>
      </c>
      <c r="E20" s="161" t="s">
        <v>232</v>
      </c>
      <c r="F20" s="195" t="s">
        <v>279</v>
      </c>
      <c r="G20" s="293">
        <v>11476</v>
      </c>
      <c r="H20" s="319">
        <v>765.74</v>
      </c>
      <c r="I20" s="295">
        <f t="shared" si="0"/>
        <v>3.09</v>
      </c>
    </row>
    <row r="21" spans="1:9" x14ac:dyDescent="0.3">
      <c r="A21" s="134">
        <v>154543</v>
      </c>
      <c r="B21" s="115" t="s">
        <v>617</v>
      </c>
      <c r="C21" s="254">
        <f t="shared" si="1"/>
        <v>10</v>
      </c>
      <c r="D21" s="229" t="s">
        <v>653</v>
      </c>
      <c r="E21" s="161" t="s">
        <v>230</v>
      </c>
      <c r="F21" s="195" t="s">
        <v>277</v>
      </c>
      <c r="G21" s="293">
        <v>37650</v>
      </c>
      <c r="H21" s="319">
        <v>753.62</v>
      </c>
      <c r="I21" s="295">
        <f t="shared" si="0"/>
        <v>3.04</v>
      </c>
    </row>
    <row r="22" spans="1:9" x14ac:dyDescent="0.3">
      <c r="A22" s="134">
        <v>143417</v>
      </c>
      <c r="B22" s="115" t="s">
        <v>618</v>
      </c>
      <c r="C22" s="254">
        <f t="shared" si="1"/>
        <v>11</v>
      </c>
      <c r="D22" s="229" t="s">
        <v>650</v>
      </c>
      <c r="E22" s="161" t="s">
        <v>227</v>
      </c>
      <c r="F22" s="195" t="s">
        <v>277</v>
      </c>
      <c r="G22" s="293">
        <v>97100</v>
      </c>
      <c r="H22" s="319">
        <v>722.28</v>
      </c>
      <c r="I22" s="295">
        <f t="shared" si="0"/>
        <v>2.91</v>
      </c>
    </row>
    <row r="23" spans="1:9" x14ac:dyDescent="0.3">
      <c r="A23" s="134">
        <v>28975</v>
      </c>
      <c r="B23" s="115" t="s">
        <v>255</v>
      </c>
      <c r="C23" s="254">
        <f t="shared" si="1"/>
        <v>12</v>
      </c>
      <c r="D23" s="229" t="s">
        <v>693</v>
      </c>
      <c r="E23" s="161" t="s">
        <v>256</v>
      </c>
      <c r="F23" s="195" t="s">
        <v>279</v>
      </c>
      <c r="G23" s="293">
        <v>3187</v>
      </c>
      <c r="H23" s="319">
        <v>654.86</v>
      </c>
      <c r="I23" s="295">
        <f t="shared" si="0"/>
        <v>2.64</v>
      </c>
    </row>
    <row r="24" spans="1:9" x14ac:dyDescent="0.3">
      <c r="A24" s="134">
        <v>4884</v>
      </c>
      <c r="B24" s="115" t="s">
        <v>272</v>
      </c>
      <c r="C24" s="254">
        <f t="shared" si="1"/>
        <v>13</v>
      </c>
      <c r="D24" s="229" t="s">
        <v>660</v>
      </c>
      <c r="E24" s="161" t="s">
        <v>250</v>
      </c>
      <c r="F24" s="195" t="s">
        <v>274</v>
      </c>
      <c r="G24" s="293">
        <v>21300</v>
      </c>
      <c r="H24" s="319">
        <v>644.33000000000004</v>
      </c>
      <c r="I24" s="295">
        <f t="shared" si="0"/>
        <v>2.6</v>
      </c>
    </row>
    <row r="25" spans="1:9" x14ac:dyDescent="0.3">
      <c r="A25" s="134">
        <v>27914</v>
      </c>
      <c r="B25" s="115" t="s">
        <v>628</v>
      </c>
      <c r="C25" s="254">
        <f t="shared" si="1"/>
        <v>14</v>
      </c>
      <c r="D25" s="229" t="s">
        <v>927</v>
      </c>
      <c r="E25" s="161" t="s">
        <v>928</v>
      </c>
      <c r="F25" s="195" t="s">
        <v>281</v>
      </c>
      <c r="G25" s="293">
        <v>55131</v>
      </c>
      <c r="H25" s="319">
        <v>541.29999999999995</v>
      </c>
      <c r="I25" s="295">
        <f t="shared" si="0"/>
        <v>2.1800000000000002</v>
      </c>
    </row>
    <row r="26" spans="1:9" x14ac:dyDescent="0.3">
      <c r="A26" s="134">
        <v>7547</v>
      </c>
      <c r="B26" s="115" t="s">
        <v>615</v>
      </c>
      <c r="C26" s="254">
        <f t="shared" si="1"/>
        <v>15</v>
      </c>
      <c r="D26" s="229" t="s">
        <v>649</v>
      </c>
      <c r="E26" s="161" t="s">
        <v>224</v>
      </c>
      <c r="F26" s="195" t="s">
        <v>274</v>
      </c>
      <c r="G26" s="293">
        <v>27380</v>
      </c>
      <c r="H26" s="319">
        <v>538.91</v>
      </c>
      <c r="I26" s="295">
        <f t="shared" si="0"/>
        <v>2.17</v>
      </c>
    </row>
    <row r="27" spans="1:9" x14ac:dyDescent="0.3">
      <c r="A27" s="134">
        <v>12241</v>
      </c>
      <c r="B27" s="115" t="s">
        <v>626</v>
      </c>
      <c r="C27" s="254">
        <f t="shared" si="1"/>
        <v>16</v>
      </c>
      <c r="D27" s="229" t="s">
        <v>679</v>
      </c>
      <c r="E27" s="161" t="s">
        <v>680</v>
      </c>
      <c r="F27" s="195" t="s">
        <v>276</v>
      </c>
      <c r="G27" s="293">
        <v>15680</v>
      </c>
      <c r="H27" s="319">
        <v>483.81</v>
      </c>
      <c r="I27" s="295">
        <f t="shared" si="0"/>
        <v>1.95</v>
      </c>
    </row>
    <row r="28" spans="1:9" x14ac:dyDescent="0.3">
      <c r="A28" s="134">
        <v>178816</v>
      </c>
      <c r="B28" s="115" t="s">
        <v>344</v>
      </c>
      <c r="C28" s="254">
        <f t="shared" si="1"/>
        <v>17</v>
      </c>
      <c r="D28" s="229" t="s">
        <v>926</v>
      </c>
      <c r="E28" s="161" t="s">
        <v>614</v>
      </c>
      <c r="F28" s="195" t="s">
        <v>288</v>
      </c>
      <c r="G28" s="293">
        <v>62458</v>
      </c>
      <c r="H28" s="319">
        <v>482.49</v>
      </c>
      <c r="I28" s="295">
        <f t="shared" si="0"/>
        <v>1.95</v>
      </c>
    </row>
    <row r="29" spans="1:9" x14ac:dyDescent="0.3">
      <c r="A29" s="134">
        <v>27813</v>
      </c>
      <c r="B29" s="115" t="s">
        <v>235</v>
      </c>
      <c r="C29" s="254">
        <f t="shared" si="1"/>
        <v>18</v>
      </c>
      <c r="D29" s="229" t="s">
        <v>732</v>
      </c>
      <c r="E29" s="161" t="s">
        <v>350</v>
      </c>
      <c r="F29" s="195" t="s">
        <v>277</v>
      </c>
      <c r="G29" s="293">
        <v>46765</v>
      </c>
      <c r="H29" s="319">
        <v>463.49</v>
      </c>
      <c r="I29" s="295">
        <f t="shared" si="0"/>
        <v>1.87</v>
      </c>
    </row>
    <row r="30" spans="1:9" x14ac:dyDescent="0.3">
      <c r="A30" s="134">
        <v>160710</v>
      </c>
      <c r="B30" s="115" t="s">
        <v>351</v>
      </c>
      <c r="C30" s="254">
        <f t="shared" si="1"/>
        <v>19</v>
      </c>
      <c r="D30" s="229" t="s">
        <v>950</v>
      </c>
      <c r="E30" s="161" t="s">
        <v>623</v>
      </c>
      <c r="F30" s="195" t="s">
        <v>298</v>
      </c>
      <c r="G30" s="293">
        <v>6813</v>
      </c>
      <c r="H30" s="319">
        <v>453.89</v>
      </c>
      <c r="I30" s="295">
        <f t="shared" si="0"/>
        <v>1.83</v>
      </c>
    </row>
    <row r="31" spans="1:9" x14ac:dyDescent="0.3">
      <c r="A31" s="134">
        <v>43978</v>
      </c>
      <c r="B31" s="115" t="s">
        <v>630</v>
      </c>
      <c r="C31" s="254">
        <f t="shared" si="1"/>
        <v>20</v>
      </c>
      <c r="D31" s="229" t="s">
        <v>924</v>
      </c>
      <c r="E31" s="161" t="s">
        <v>925</v>
      </c>
      <c r="F31" s="195" t="s">
        <v>294</v>
      </c>
      <c r="G31" s="293">
        <v>85161</v>
      </c>
      <c r="H31" s="319">
        <v>447.35</v>
      </c>
      <c r="I31" s="295">
        <f t="shared" si="0"/>
        <v>1.8</v>
      </c>
    </row>
    <row r="32" spans="1:9" x14ac:dyDescent="0.3">
      <c r="A32" s="134">
        <v>180265</v>
      </c>
      <c r="B32" s="115" t="s">
        <v>629</v>
      </c>
      <c r="C32" s="254">
        <f t="shared" si="1"/>
        <v>21</v>
      </c>
      <c r="D32" s="229" t="s">
        <v>930</v>
      </c>
      <c r="E32" s="161" t="s">
        <v>931</v>
      </c>
      <c r="F32" s="195" t="s">
        <v>294</v>
      </c>
      <c r="G32" s="293">
        <v>82973</v>
      </c>
      <c r="H32" s="319">
        <v>436.77</v>
      </c>
      <c r="I32" s="295">
        <f t="shared" si="0"/>
        <v>1.76</v>
      </c>
    </row>
    <row r="33" spans="1:9" x14ac:dyDescent="0.3">
      <c r="A33" s="134">
        <v>171636</v>
      </c>
      <c r="B33" s="115" t="s">
        <v>609</v>
      </c>
      <c r="C33" s="254">
        <f t="shared" si="1"/>
        <v>22</v>
      </c>
      <c r="D33" s="229" t="s">
        <v>923</v>
      </c>
      <c r="E33" s="161" t="s">
        <v>610</v>
      </c>
      <c r="F33" s="195" t="s">
        <v>306</v>
      </c>
      <c r="G33" s="293">
        <v>32717</v>
      </c>
      <c r="H33" s="319">
        <v>430.56</v>
      </c>
      <c r="I33" s="295">
        <f t="shared" si="0"/>
        <v>1.74</v>
      </c>
    </row>
    <row r="34" spans="1:9" x14ac:dyDescent="0.3">
      <c r="A34" s="134">
        <v>174221</v>
      </c>
      <c r="B34" s="115" t="s">
        <v>616</v>
      </c>
      <c r="C34" s="254">
        <f t="shared" si="1"/>
        <v>23</v>
      </c>
      <c r="D34" s="229" t="s">
        <v>688</v>
      </c>
      <c r="E34" s="161" t="s">
        <v>260</v>
      </c>
      <c r="F34" s="195" t="s">
        <v>275</v>
      </c>
      <c r="G34" s="293">
        <v>98150</v>
      </c>
      <c r="H34" s="319">
        <v>390.2</v>
      </c>
      <c r="I34" s="295">
        <f t="shared" si="0"/>
        <v>1.57</v>
      </c>
    </row>
    <row r="35" spans="1:9" x14ac:dyDescent="0.3">
      <c r="A35" s="134">
        <v>157056</v>
      </c>
      <c r="B35" s="115" t="s">
        <v>311</v>
      </c>
      <c r="C35" s="254">
        <f t="shared" si="1"/>
        <v>24</v>
      </c>
      <c r="D35" s="229" t="s">
        <v>992</v>
      </c>
      <c r="E35" s="161" t="s">
        <v>993</v>
      </c>
      <c r="F35" s="195" t="s">
        <v>276</v>
      </c>
      <c r="G35" s="293">
        <v>30974</v>
      </c>
      <c r="H35" s="319">
        <v>389.7</v>
      </c>
      <c r="I35" s="295">
        <f t="shared" si="0"/>
        <v>1.57</v>
      </c>
    </row>
    <row r="36" spans="1:9" x14ac:dyDescent="0.3">
      <c r="A36" s="134">
        <v>6576</v>
      </c>
      <c r="B36" s="115" t="s">
        <v>257</v>
      </c>
      <c r="C36" s="254">
        <f t="shared" si="1"/>
        <v>25</v>
      </c>
      <c r="D36" s="229" t="s">
        <v>929</v>
      </c>
      <c r="E36" s="161" t="s">
        <v>269</v>
      </c>
      <c r="F36" s="195" t="s">
        <v>275</v>
      </c>
      <c r="G36" s="293">
        <v>115000</v>
      </c>
      <c r="H36" s="319">
        <v>326.43</v>
      </c>
      <c r="I36" s="295">
        <f t="shared" si="0"/>
        <v>1.32</v>
      </c>
    </row>
    <row r="37" spans="1:9" x14ac:dyDescent="0.3">
      <c r="A37" s="134">
        <v>138459</v>
      </c>
      <c r="B37" s="115" t="s">
        <v>627</v>
      </c>
      <c r="C37" s="254">
        <f t="shared" si="1"/>
        <v>26</v>
      </c>
      <c r="D37" s="229" t="s">
        <v>942</v>
      </c>
      <c r="E37" s="161" t="s">
        <v>319</v>
      </c>
      <c r="F37" s="195" t="s">
        <v>296</v>
      </c>
      <c r="G37" s="293">
        <v>1224</v>
      </c>
      <c r="H37" s="319">
        <v>305.66000000000003</v>
      </c>
      <c r="I37" s="295">
        <f t="shared" si="0"/>
        <v>1.23</v>
      </c>
    </row>
    <row r="38" spans="1:9" x14ac:dyDescent="0.3">
      <c r="A38" s="134">
        <v>145365</v>
      </c>
      <c r="B38" s="115" t="s">
        <v>340</v>
      </c>
      <c r="C38" s="254">
        <f t="shared" si="1"/>
        <v>27</v>
      </c>
      <c r="D38" s="229" t="s">
        <v>789</v>
      </c>
      <c r="E38" s="161" t="s">
        <v>617</v>
      </c>
      <c r="F38" s="195" t="s">
        <v>790</v>
      </c>
      <c r="G38" s="293">
        <v>27259</v>
      </c>
      <c r="H38" s="319">
        <v>203.56</v>
      </c>
      <c r="I38" s="295">
        <f t="shared" si="0"/>
        <v>0.82</v>
      </c>
    </row>
    <row r="39" spans="1:9" x14ac:dyDescent="0.3">
      <c r="A39" s="134"/>
      <c r="C39" s="254"/>
      <c r="D39" s="289"/>
      <c r="E39" s="161"/>
      <c r="F39" s="195"/>
      <c r="G39" s="371"/>
      <c r="H39" s="324">
        <f>SUM(H12:H38)</f>
        <v>17549.34</v>
      </c>
      <c r="I39" s="320">
        <f>SUM(I12:I38)</f>
        <v>70.769999999999968</v>
      </c>
    </row>
    <row r="40" spans="1:9" x14ac:dyDescent="0.3">
      <c r="A40" s="134"/>
      <c r="C40" s="254" t="s">
        <v>18</v>
      </c>
      <c r="D40" s="285" t="s">
        <v>63</v>
      </c>
      <c r="E40" s="297"/>
      <c r="F40" s="195"/>
      <c r="G40" s="293"/>
      <c r="H40" s="321" t="s">
        <v>20</v>
      </c>
      <c r="I40" s="299" t="s">
        <v>20</v>
      </c>
    </row>
    <row r="41" spans="1:9" x14ac:dyDescent="0.3">
      <c r="A41" s="134"/>
      <c r="C41" s="254"/>
      <c r="D41" s="289" t="s">
        <v>17</v>
      </c>
      <c r="E41" s="290"/>
      <c r="F41" s="300"/>
      <c r="G41" s="202"/>
      <c r="H41" s="372" t="str">
        <f>H40</f>
        <v>Nil</v>
      </c>
      <c r="I41" s="320" t="str">
        <f>I40</f>
        <v>Nil</v>
      </c>
    </row>
    <row r="42" spans="1:9" x14ac:dyDescent="0.3">
      <c r="A42" s="134"/>
      <c r="C42" s="262" t="s">
        <v>22</v>
      </c>
      <c r="D42" s="289" t="s">
        <v>23</v>
      </c>
      <c r="E42" s="161"/>
      <c r="F42" s="195"/>
      <c r="G42" s="293"/>
      <c r="H42" s="322"/>
      <c r="I42" s="301"/>
    </row>
    <row r="43" spans="1:9" x14ac:dyDescent="0.3">
      <c r="A43" s="134"/>
      <c r="C43" s="254" t="s">
        <v>15</v>
      </c>
      <c r="D43" s="289" t="s">
        <v>16</v>
      </c>
      <c r="E43" s="161"/>
      <c r="F43" s="195"/>
      <c r="G43" s="293"/>
      <c r="H43" s="322"/>
      <c r="I43" s="301"/>
    </row>
    <row r="44" spans="1:9" x14ac:dyDescent="0.3">
      <c r="A44" s="134"/>
      <c r="C44" s="254"/>
      <c r="D44" s="289" t="s">
        <v>160</v>
      </c>
      <c r="E44" s="161"/>
      <c r="F44" s="195"/>
      <c r="G44" s="293"/>
      <c r="H44" s="319"/>
      <c r="I44" s="301"/>
    </row>
    <row r="45" spans="1:9" x14ac:dyDescent="0.3">
      <c r="A45" s="134">
        <v>168923</v>
      </c>
      <c r="B45" s="115" t="s">
        <v>631</v>
      </c>
      <c r="C45" s="254">
        <v>1</v>
      </c>
      <c r="D45" s="229" t="s">
        <v>994</v>
      </c>
      <c r="E45" s="161" t="s">
        <v>995</v>
      </c>
      <c r="F45" s="195" t="s">
        <v>607</v>
      </c>
      <c r="G45" s="293">
        <v>1000000</v>
      </c>
      <c r="H45" s="319">
        <v>998.18</v>
      </c>
      <c r="I45" s="295">
        <f t="shared" ref="I45:I46" si="2">ROUND((H45/$H$70*100),2)</f>
        <v>4.03</v>
      </c>
    </row>
    <row r="46" spans="1:9" x14ac:dyDescent="0.3">
      <c r="A46" s="134">
        <v>185156</v>
      </c>
      <c r="B46" s="115" t="s">
        <v>632</v>
      </c>
      <c r="C46" s="254">
        <f>C45+1</f>
        <v>2</v>
      </c>
      <c r="D46" s="229" t="s">
        <v>971</v>
      </c>
      <c r="E46" s="161" t="s">
        <v>632</v>
      </c>
      <c r="F46" s="195" t="s">
        <v>607</v>
      </c>
      <c r="G46" s="293">
        <v>500000</v>
      </c>
      <c r="H46" s="319">
        <v>497.93</v>
      </c>
      <c r="I46" s="295">
        <f t="shared" si="2"/>
        <v>2.0099999999999998</v>
      </c>
    </row>
    <row r="47" spans="1:9" x14ac:dyDescent="0.3">
      <c r="A47" s="134">
        <v>184611</v>
      </c>
      <c r="B47" s="115" t="s">
        <v>633</v>
      </c>
      <c r="C47" s="254"/>
      <c r="D47" s="375" t="s">
        <v>17</v>
      </c>
      <c r="E47" s="376" t="s">
        <v>968</v>
      </c>
      <c r="F47" s="195"/>
      <c r="G47" s="373" t="s">
        <v>968</v>
      </c>
      <c r="H47" s="374">
        <f>SUM(H45:H46)</f>
        <v>1496.11</v>
      </c>
      <c r="I47" s="374">
        <f>SUM(I45:I46)</f>
        <v>6.04</v>
      </c>
    </row>
    <row r="48" spans="1:9" x14ac:dyDescent="0.3">
      <c r="A48" s="134"/>
      <c r="C48" s="254"/>
      <c r="D48" s="302" t="s">
        <v>26</v>
      </c>
      <c r="E48" s="161"/>
      <c r="F48" s="195"/>
      <c r="G48" s="293"/>
      <c r="H48" s="319" t="s">
        <v>20</v>
      </c>
      <c r="I48" s="295" t="s">
        <v>20</v>
      </c>
    </row>
    <row r="49" spans="1:9" x14ac:dyDescent="0.3">
      <c r="A49" s="134"/>
      <c r="C49" s="254" t="s">
        <v>18</v>
      </c>
      <c r="D49" s="289" t="s">
        <v>27</v>
      </c>
      <c r="E49" s="161"/>
      <c r="F49" s="195"/>
      <c r="G49" s="293"/>
      <c r="H49" s="322"/>
      <c r="I49" s="301"/>
    </row>
    <row r="50" spans="1:9" x14ac:dyDescent="0.3">
      <c r="A50" s="134"/>
      <c r="C50" s="254"/>
      <c r="D50" s="289" t="s">
        <v>160</v>
      </c>
      <c r="E50" s="161"/>
      <c r="F50" s="195"/>
      <c r="G50" s="293"/>
      <c r="H50" s="319"/>
      <c r="I50" s="301"/>
    </row>
    <row r="51" spans="1:9" x14ac:dyDescent="0.3">
      <c r="A51" s="134">
        <v>182148</v>
      </c>
      <c r="B51" s="115" t="s">
        <v>641</v>
      </c>
      <c r="C51" s="254">
        <v>1</v>
      </c>
      <c r="D51" s="229" t="s">
        <v>996</v>
      </c>
      <c r="E51" s="161" t="s">
        <v>997</v>
      </c>
      <c r="F51" s="195" t="s">
        <v>607</v>
      </c>
      <c r="G51" s="293">
        <v>1000000</v>
      </c>
      <c r="H51" s="319">
        <v>983.39</v>
      </c>
      <c r="I51" s="295">
        <f>ROUND((H51/$H$70*100),2)</f>
        <v>3.97</v>
      </c>
    </row>
    <row r="52" spans="1:9" x14ac:dyDescent="0.3">
      <c r="A52" s="134"/>
      <c r="C52" s="254"/>
      <c r="D52" s="289" t="s">
        <v>17</v>
      </c>
      <c r="E52" s="161"/>
      <c r="F52" s="195"/>
      <c r="G52" s="293"/>
      <c r="H52" s="320">
        <f>+SUM(H51:H51)</f>
        <v>983.39</v>
      </c>
      <c r="I52" s="323">
        <f>+SUM(I51:I51)</f>
        <v>3.97</v>
      </c>
    </row>
    <row r="53" spans="1:9" x14ac:dyDescent="0.3">
      <c r="A53" s="134"/>
      <c r="C53" s="254"/>
      <c r="D53" s="302" t="s">
        <v>26</v>
      </c>
      <c r="E53" s="161"/>
      <c r="F53" s="195"/>
      <c r="G53" s="293"/>
      <c r="H53" s="319" t="s">
        <v>20</v>
      </c>
      <c r="I53" s="295" t="s">
        <v>20</v>
      </c>
    </row>
    <row r="54" spans="1:9" x14ac:dyDescent="0.3">
      <c r="A54" s="134"/>
      <c r="C54" s="254" t="s">
        <v>28</v>
      </c>
      <c r="D54" s="285" t="s">
        <v>29</v>
      </c>
      <c r="E54" s="290"/>
      <c r="F54" s="200"/>
      <c r="G54" s="200"/>
      <c r="H54" s="319" t="s">
        <v>20</v>
      </c>
      <c r="I54" s="295" t="s">
        <v>20</v>
      </c>
    </row>
    <row r="55" spans="1:9" x14ac:dyDescent="0.3">
      <c r="A55" s="134"/>
      <c r="C55" s="254" t="s">
        <v>162</v>
      </c>
      <c r="D55" s="289" t="s">
        <v>24</v>
      </c>
      <c r="E55" s="161"/>
      <c r="F55" s="195"/>
      <c r="G55" s="293"/>
      <c r="H55" s="319" t="s">
        <v>20</v>
      </c>
      <c r="I55" s="295" t="s">
        <v>20</v>
      </c>
    </row>
    <row r="56" spans="1:9" x14ac:dyDescent="0.3">
      <c r="A56" s="134"/>
      <c r="C56" s="195"/>
      <c r="D56" s="289" t="s">
        <v>21</v>
      </c>
      <c r="E56" s="290"/>
      <c r="F56" s="300"/>
      <c r="G56" s="297"/>
      <c r="H56" s="324">
        <f>H52+H47</f>
        <v>2479.5</v>
      </c>
      <c r="I56" s="324">
        <f>I52+I47</f>
        <v>10.01</v>
      </c>
    </row>
    <row r="57" spans="1:9" x14ac:dyDescent="0.3">
      <c r="A57" s="134"/>
      <c r="C57" s="262" t="s">
        <v>30</v>
      </c>
      <c r="D57" s="289" t="s">
        <v>31</v>
      </c>
      <c r="E57" s="290"/>
      <c r="F57" s="300"/>
      <c r="G57" s="200"/>
      <c r="H57" s="325"/>
      <c r="I57" s="305"/>
    </row>
    <row r="58" spans="1:9" x14ac:dyDescent="0.3">
      <c r="A58" s="134"/>
      <c r="C58" s="195"/>
      <c r="D58" s="302" t="s">
        <v>32</v>
      </c>
      <c r="E58" s="290"/>
      <c r="F58" s="300"/>
      <c r="G58" s="200"/>
      <c r="H58" s="319" t="s">
        <v>20</v>
      </c>
      <c r="I58" s="295" t="s">
        <v>20</v>
      </c>
    </row>
    <row r="59" spans="1:9" x14ac:dyDescent="0.3">
      <c r="A59" s="134"/>
      <c r="C59" s="195"/>
      <c r="D59" s="302" t="s">
        <v>33</v>
      </c>
      <c r="E59" s="290"/>
      <c r="F59" s="300"/>
      <c r="G59" s="200"/>
      <c r="H59" s="319" t="s">
        <v>20</v>
      </c>
      <c r="I59" s="295" t="s">
        <v>20</v>
      </c>
    </row>
    <row r="60" spans="1:9" x14ac:dyDescent="0.3">
      <c r="A60" s="134"/>
      <c r="C60" s="195"/>
      <c r="D60" s="302" t="s">
        <v>34</v>
      </c>
      <c r="E60" s="290"/>
      <c r="F60" s="300"/>
      <c r="G60" s="200"/>
      <c r="H60" s="319" t="s">
        <v>20</v>
      </c>
      <c r="I60" s="295" t="s">
        <v>20</v>
      </c>
    </row>
    <row r="61" spans="1:9" x14ac:dyDescent="0.3">
      <c r="A61" s="134"/>
      <c r="C61" s="195"/>
      <c r="D61" s="195" t="s">
        <v>1091</v>
      </c>
      <c r="E61" s="290"/>
      <c r="F61" s="300"/>
      <c r="G61" s="200"/>
      <c r="H61" s="326">
        <v>4335.1499999999996</v>
      </c>
      <c r="I61" s="295">
        <f t="shared" ref="I61" si="3">ROUND((H61/$H$70*100),2)</f>
        <v>17.489999999999998</v>
      </c>
    </row>
    <row r="62" spans="1:9" x14ac:dyDescent="0.3">
      <c r="A62" s="134"/>
      <c r="C62" s="195"/>
      <c r="D62" s="289" t="s">
        <v>21</v>
      </c>
      <c r="E62" s="290"/>
      <c r="F62" s="300"/>
      <c r="G62" s="200"/>
      <c r="H62" s="320">
        <f>+H61</f>
        <v>4335.1499999999996</v>
      </c>
      <c r="I62" s="306">
        <f>SUM(I61)</f>
        <v>17.489999999999998</v>
      </c>
    </row>
    <row r="63" spans="1:9" x14ac:dyDescent="0.3">
      <c r="A63" s="134"/>
      <c r="C63" s="262" t="s">
        <v>35</v>
      </c>
      <c r="D63" s="289" t="s">
        <v>36</v>
      </c>
      <c r="E63" s="290"/>
      <c r="F63" s="262" t="s">
        <v>163</v>
      </c>
      <c r="G63" s="200"/>
      <c r="H63" s="322"/>
      <c r="I63" s="305"/>
    </row>
    <row r="64" spans="1:9" x14ac:dyDescent="0.3">
      <c r="A64" s="134"/>
      <c r="C64" s="195"/>
      <c r="D64" s="302" t="s">
        <v>37</v>
      </c>
      <c r="E64" s="290"/>
      <c r="F64" s="300"/>
      <c r="G64" s="200"/>
      <c r="H64" s="319" t="s">
        <v>20</v>
      </c>
      <c r="I64" s="295" t="s">
        <v>20</v>
      </c>
    </row>
    <row r="65" spans="1:10" x14ac:dyDescent="0.3">
      <c r="A65" s="134"/>
      <c r="C65" s="195"/>
      <c r="D65" s="289" t="s">
        <v>17</v>
      </c>
      <c r="E65" s="161"/>
      <c r="F65" s="195"/>
      <c r="G65" s="293"/>
      <c r="H65" s="324" t="s">
        <v>200</v>
      </c>
      <c r="I65" s="324" t="s">
        <v>200</v>
      </c>
      <c r="J65" s="327"/>
    </row>
    <row r="66" spans="1:10" x14ac:dyDescent="0.3">
      <c r="A66" s="134"/>
      <c r="C66" s="195"/>
      <c r="D66" s="289" t="s">
        <v>21</v>
      </c>
      <c r="E66" s="290"/>
      <c r="F66" s="300"/>
      <c r="G66" s="200"/>
      <c r="H66" s="329" t="str">
        <f>+H65</f>
        <v>NIL</v>
      </c>
      <c r="I66" s="324" t="s">
        <v>200</v>
      </c>
      <c r="J66" s="182"/>
    </row>
    <row r="67" spans="1:10" x14ac:dyDescent="0.3">
      <c r="A67" s="134"/>
      <c r="C67" s="262" t="s">
        <v>39</v>
      </c>
      <c r="D67" s="289" t="s">
        <v>40</v>
      </c>
      <c r="E67" s="290"/>
      <c r="F67" s="195"/>
      <c r="G67" s="293"/>
      <c r="H67" s="319"/>
      <c r="I67" s="301"/>
      <c r="J67" s="182"/>
    </row>
    <row r="68" spans="1:10" ht="15.75" thickBot="1" x14ac:dyDescent="0.35">
      <c r="A68" s="134"/>
      <c r="C68" s="195"/>
      <c r="D68" s="229" t="s">
        <v>41</v>
      </c>
      <c r="E68" s="290"/>
      <c r="F68" s="195"/>
      <c r="G68" s="293"/>
      <c r="H68" s="319">
        <f>H70-H62-H56-H39</f>
        <v>427.14000000000306</v>
      </c>
      <c r="I68" s="295">
        <f>ROUND((H68/$H$70*100),2)+0.01</f>
        <v>1.73</v>
      </c>
      <c r="J68" s="182"/>
    </row>
    <row r="69" spans="1:10" ht="15.75" thickBot="1" x14ac:dyDescent="0.35">
      <c r="A69" s="134"/>
      <c r="C69" s="254"/>
      <c r="D69" s="289" t="s">
        <v>21</v>
      </c>
      <c r="E69" s="290"/>
      <c r="F69" s="195"/>
      <c r="G69" s="293"/>
      <c r="H69" s="368">
        <f>H68</f>
        <v>427.14000000000306</v>
      </c>
      <c r="I69" s="368">
        <f>I68</f>
        <v>1.73</v>
      </c>
      <c r="J69" s="182"/>
    </row>
    <row r="70" spans="1:10" ht="15.75" thickBot="1" x14ac:dyDescent="0.35">
      <c r="B70" s="115" t="s">
        <v>165</v>
      </c>
      <c r="C70" s="265"/>
      <c r="D70" s="312" t="s">
        <v>148</v>
      </c>
      <c r="E70" s="313"/>
      <c r="F70" s="265"/>
      <c r="G70" s="265"/>
      <c r="H70" s="383">
        <v>24791.13</v>
      </c>
      <c r="I70" s="333">
        <f>I69+I62+I56+I39</f>
        <v>99.999999999999972</v>
      </c>
      <c r="J70" s="182"/>
    </row>
    <row r="71" spans="1:10" x14ac:dyDescent="0.3">
      <c r="C71" s="165"/>
      <c r="D71" s="166" t="s">
        <v>45</v>
      </c>
      <c r="E71" s="166"/>
      <c r="F71" s="167"/>
      <c r="G71" s="167"/>
      <c r="H71" s="167"/>
      <c r="I71" s="133"/>
    </row>
    <row r="72" spans="1:10" x14ac:dyDescent="0.3">
      <c r="C72" s="165"/>
      <c r="D72" s="168" t="s">
        <v>46</v>
      </c>
      <c r="E72" s="168"/>
      <c r="F72" s="167"/>
      <c r="G72" s="169" t="s">
        <v>20</v>
      </c>
      <c r="H72" s="170"/>
      <c r="I72" s="133"/>
    </row>
    <row r="73" spans="1:10" x14ac:dyDescent="0.3">
      <c r="C73" s="165"/>
      <c r="D73" s="168" t="s">
        <v>47</v>
      </c>
      <c r="E73" s="168"/>
      <c r="F73" s="167"/>
      <c r="G73" s="169" t="s">
        <v>20</v>
      </c>
      <c r="H73" s="170"/>
      <c r="I73" s="133"/>
    </row>
    <row r="74" spans="1:10" x14ac:dyDescent="0.3">
      <c r="B74" s="115" t="s">
        <v>165</v>
      </c>
      <c r="C74" s="165"/>
      <c r="D74" s="168" t="s">
        <v>65</v>
      </c>
      <c r="E74" s="168"/>
      <c r="F74" s="167"/>
      <c r="G74" s="171"/>
      <c r="H74" s="170"/>
      <c r="I74" s="133"/>
    </row>
    <row r="75" spans="1:10" x14ac:dyDescent="0.3">
      <c r="C75" s="165"/>
      <c r="D75" s="168" t="s">
        <v>66</v>
      </c>
      <c r="E75" s="168"/>
      <c r="F75" s="167"/>
      <c r="G75" s="388" t="s">
        <v>1053</v>
      </c>
      <c r="H75" s="170"/>
      <c r="I75" s="133"/>
    </row>
    <row r="76" spans="1:10" x14ac:dyDescent="0.3">
      <c r="C76" s="165"/>
      <c r="D76" s="168" t="s">
        <v>68</v>
      </c>
      <c r="E76" s="168"/>
      <c r="F76" s="167"/>
      <c r="G76" s="388" t="s">
        <v>1054</v>
      </c>
      <c r="H76" s="170"/>
      <c r="I76" s="133"/>
    </row>
    <row r="77" spans="1:10" x14ac:dyDescent="0.3">
      <c r="B77" s="115" t="s">
        <v>165</v>
      </c>
      <c r="C77" s="165"/>
      <c r="D77" s="168" t="s">
        <v>70</v>
      </c>
      <c r="E77" s="168"/>
      <c r="F77" s="167"/>
      <c r="G77" s="173"/>
      <c r="H77" s="170"/>
      <c r="I77" s="133"/>
    </row>
    <row r="78" spans="1:10" x14ac:dyDescent="0.3">
      <c r="B78" s="115" t="s">
        <v>171</v>
      </c>
      <c r="C78" s="165"/>
      <c r="D78" s="168" t="s">
        <v>66</v>
      </c>
      <c r="E78" s="168"/>
      <c r="F78" s="167"/>
      <c r="G78" s="384">
        <v>10.3848</v>
      </c>
      <c r="H78" s="170"/>
      <c r="I78" s="229"/>
    </row>
    <row r="79" spans="1:10" x14ac:dyDescent="0.3">
      <c r="B79" s="115" t="s">
        <v>174</v>
      </c>
      <c r="C79" s="165"/>
      <c r="D79" s="168" t="s">
        <v>68</v>
      </c>
      <c r="E79" s="168"/>
      <c r="F79" s="167"/>
      <c r="G79" s="384">
        <v>10.296799999999999</v>
      </c>
      <c r="H79" s="170"/>
      <c r="I79" s="229"/>
    </row>
    <row r="80" spans="1:10" ht="15" customHeight="1" x14ac:dyDescent="0.3">
      <c r="C80" s="316"/>
      <c r="D80" s="61" t="s">
        <v>117</v>
      </c>
      <c r="E80" s="168"/>
      <c r="F80" s="167"/>
      <c r="G80" s="169" t="s">
        <v>20</v>
      </c>
      <c r="H80" s="170"/>
      <c r="I80" s="229"/>
    </row>
    <row r="81" spans="2:10" ht="15" customHeight="1" x14ac:dyDescent="0.3">
      <c r="C81" s="316"/>
      <c r="D81" s="65" t="s">
        <v>118</v>
      </c>
      <c r="E81" s="168"/>
      <c r="F81" s="167"/>
      <c r="G81" s="169" t="s">
        <v>1014</v>
      </c>
      <c r="H81" s="170"/>
      <c r="I81" s="229"/>
    </row>
    <row r="82" spans="2:10" x14ac:dyDescent="0.3">
      <c r="B82" s="115" t="s">
        <v>165</v>
      </c>
      <c r="C82" s="316"/>
      <c r="D82" s="65" t="s">
        <v>53</v>
      </c>
      <c r="E82" s="65"/>
      <c r="F82" s="167"/>
      <c r="G82" s="382">
        <v>0.33610082269795294</v>
      </c>
      <c r="H82" s="170"/>
      <c r="I82" s="229"/>
    </row>
    <row r="83" spans="2:10" x14ac:dyDescent="0.3">
      <c r="C83" s="316"/>
      <c r="D83" s="65" t="s">
        <v>54</v>
      </c>
      <c r="E83" s="65"/>
      <c r="F83" s="167"/>
      <c r="G83" s="174" t="s">
        <v>75</v>
      </c>
      <c r="H83" s="170"/>
      <c r="I83" s="229"/>
    </row>
    <row r="84" spans="2:10" x14ac:dyDescent="0.3">
      <c r="C84" s="316"/>
      <c r="D84" s="65"/>
      <c r="E84" s="65"/>
      <c r="F84" s="167"/>
      <c r="G84" s="174"/>
      <c r="H84" s="170"/>
      <c r="I84" s="229"/>
    </row>
    <row r="85" spans="2:10" x14ac:dyDescent="0.3">
      <c r="C85" s="161"/>
      <c r="E85" s="162"/>
      <c r="F85" s="163"/>
      <c r="G85" s="163"/>
      <c r="H85" s="164"/>
      <c r="I85" s="133"/>
      <c r="J85" s="182"/>
    </row>
    <row r="86" spans="2:10" x14ac:dyDescent="0.3">
      <c r="C86" s="161"/>
      <c r="E86" s="162"/>
      <c r="F86" s="163"/>
      <c r="G86" s="163"/>
      <c r="H86" s="164"/>
      <c r="I86" s="133"/>
      <c r="J86" s="182"/>
    </row>
    <row r="87" spans="2:10" x14ac:dyDescent="0.3">
      <c r="C87" s="161"/>
      <c r="E87" s="162"/>
      <c r="F87" s="163"/>
      <c r="G87" s="163"/>
      <c r="H87" s="164"/>
      <c r="I87" s="133"/>
    </row>
    <row r="88" spans="2:10" x14ac:dyDescent="0.3">
      <c r="C88" s="316"/>
      <c r="D88" s="465" t="s">
        <v>76</v>
      </c>
      <c r="E88" s="466"/>
      <c r="F88" s="175" t="s">
        <v>77</v>
      </c>
      <c r="G88" s="175" t="s">
        <v>78</v>
      </c>
      <c r="H88" s="170"/>
      <c r="I88" s="229"/>
    </row>
    <row r="89" spans="2:10" ht="15.75" x14ac:dyDescent="0.3">
      <c r="C89" s="316"/>
      <c r="D89" s="460" t="s">
        <v>79</v>
      </c>
      <c r="E89" s="461"/>
      <c r="F89" s="395">
        <v>0.37990000000000002</v>
      </c>
      <c r="G89" s="395">
        <v>0.37990000000000002</v>
      </c>
      <c r="H89" s="170"/>
      <c r="I89" s="229"/>
    </row>
    <row r="90" spans="2:10" ht="15" customHeight="1" x14ac:dyDescent="0.3">
      <c r="C90" s="316"/>
      <c r="D90" s="460" t="s">
        <v>80</v>
      </c>
      <c r="E90" s="461"/>
      <c r="F90" s="396">
        <v>0.41000000000000003</v>
      </c>
      <c r="G90" s="396">
        <v>0.41000000000000003</v>
      </c>
      <c r="H90" s="170"/>
      <c r="I90" s="229"/>
    </row>
    <row r="91" spans="2:10" ht="15.75" x14ac:dyDescent="0.3">
      <c r="C91" s="316"/>
      <c r="D91" s="460" t="s">
        <v>130</v>
      </c>
      <c r="E91" s="461"/>
      <c r="F91" s="396">
        <v>0.19</v>
      </c>
      <c r="G91" s="396">
        <v>0.19</v>
      </c>
      <c r="H91" s="170"/>
      <c r="I91" s="229"/>
    </row>
    <row r="92" spans="2:10" ht="15.75" x14ac:dyDescent="0.3">
      <c r="C92" s="316"/>
      <c r="D92" s="460" t="s">
        <v>140</v>
      </c>
      <c r="E92" s="461"/>
      <c r="F92" s="396">
        <v>0.19</v>
      </c>
      <c r="G92" s="396">
        <v>0.19</v>
      </c>
      <c r="H92" s="170"/>
      <c r="I92" s="229"/>
    </row>
    <row r="93" spans="2:10" ht="15.75" x14ac:dyDescent="0.3">
      <c r="C93" s="316"/>
      <c r="D93" s="162" t="s">
        <v>89</v>
      </c>
      <c r="E93" s="36"/>
      <c r="F93" s="405"/>
      <c r="G93" s="405"/>
      <c r="H93" s="170"/>
      <c r="I93" s="229"/>
    </row>
    <row r="94" spans="2:10" ht="15.75" x14ac:dyDescent="0.3">
      <c r="C94" s="316"/>
      <c r="D94" s="55" t="s">
        <v>166</v>
      </c>
      <c r="E94" s="36"/>
      <c r="F94" s="405"/>
      <c r="G94" s="405"/>
      <c r="H94" s="170"/>
      <c r="I94" s="229"/>
    </row>
    <row r="95" spans="2:10" ht="15.75" x14ac:dyDescent="0.3">
      <c r="C95" s="316"/>
      <c r="D95" s="162" t="s">
        <v>142</v>
      </c>
      <c r="E95" s="36"/>
      <c r="F95" s="405"/>
      <c r="G95" s="405"/>
      <c r="H95" s="170"/>
      <c r="I95" s="229"/>
    </row>
    <row r="96" spans="2:10" x14ac:dyDescent="0.3">
      <c r="C96" s="161"/>
      <c r="D96" s="162" t="s">
        <v>1002</v>
      </c>
      <c r="E96" s="162"/>
      <c r="F96" s="163"/>
      <c r="G96" s="163"/>
      <c r="H96" s="164"/>
      <c r="I96" s="133"/>
      <c r="J96" s="182"/>
    </row>
    <row r="97" spans="3:10" x14ac:dyDescent="0.3">
      <c r="C97" s="161"/>
      <c r="D97" s="162" t="s">
        <v>1001</v>
      </c>
      <c r="E97" s="162"/>
      <c r="F97" s="163"/>
      <c r="G97" s="163"/>
      <c r="H97" s="164"/>
      <c r="I97" s="133"/>
      <c r="J97" s="182"/>
    </row>
  </sheetData>
  <customSheetViews>
    <customSheetView guid="{62DD1CA0-C4DB-4681-AB87-8E5B064DADBB}" scale="85" showPageBreaks="1" showGridLines="0" fitToPage="1" printArea="1" hiddenColumns="1" view="pageBreakPreview" topLeftCell="C64">
      <selection activeCell="E20" sqref="E20"/>
      <rowBreaks count="1" manualBreakCount="1">
        <brk id="70" max="8" man="1"/>
      </row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64">
      <selection activeCell="D96" sqref="D96"/>
      <rowBreaks count="1" manualBreakCount="1">
        <brk id="84" max="8" man="1"/>
      </rowBreaks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73">
      <selection activeCell="D96" sqref="D96"/>
      <rowBreaks count="1" manualBreakCount="1">
        <brk id="84" max="8" man="1"/>
      </rowBreaks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67">
      <selection activeCell="F88" sqref="F88:G91"/>
      <rowBreaks count="1" manualBreakCount="1">
        <brk id="70" max="8" man="1"/>
      </row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70">
      <selection activeCell="G76" sqref="G76"/>
      <rowBreaks count="1" manualBreakCount="1">
        <brk id="70" max="8" man="1"/>
      </rowBreaks>
      <pageMargins left="0.7" right="0.7" top="0.75" bottom="0.75" header="0.3" footer="0.3"/>
      <pageSetup paperSize="9" scale="48" fitToHeight="0" orientation="portrait" r:id="rId5"/>
    </customSheetView>
  </customSheetViews>
  <mergeCells count="13">
    <mergeCell ref="C1:I1"/>
    <mergeCell ref="C2:I2"/>
    <mergeCell ref="C3:I3"/>
    <mergeCell ref="C4:I4"/>
    <mergeCell ref="C5:I5"/>
    <mergeCell ref="D90:E90"/>
    <mergeCell ref="D91:E91"/>
    <mergeCell ref="D92:E92"/>
    <mergeCell ref="C6:I6"/>
    <mergeCell ref="C7:I7"/>
    <mergeCell ref="C8:I8"/>
    <mergeCell ref="D88:E88"/>
    <mergeCell ref="D89:E89"/>
  </mergeCells>
  <pageMargins left="0.7" right="0.7" top="0.75" bottom="0.75" header="0.3" footer="0.3"/>
  <pageSetup paperSize="9" scale="50" fitToHeight="0" orientation="portrait" r:id="rId6"/>
  <rowBreaks count="1" manualBreakCount="1">
    <brk id="70" max="8" man="1"/>
  </rowBreaks>
  <ignoredErrors>
    <ignoredError sqref="G75:G7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6"/>
  <sheetViews>
    <sheetView showGridLines="0" tabSelected="1" view="pageBreakPreview" topLeftCell="C49" zoomScale="85" zoomScaleNormal="85" zoomScaleSheetLayoutView="85" workbookViewId="0">
      <selection activeCell="E20" sqref="E20"/>
    </sheetView>
  </sheetViews>
  <sheetFormatPr defaultColWidth="15.85546875" defaultRowHeight="15" x14ac:dyDescent="0.3"/>
  <cols>
    <col min="1" max="1" width="6.7109375" style="115" hidden="1" customWidth="1"/>
    <col min="2" max="2" width="5.7109375" style="115" hidden="1" customWidth="1"/>
    <col min="3" max="3" width="7.140625" style="116" customWidth="1"/>
    <col min="4" max="4" width="50.140625" style="116" customWidth="1"/>
    <col min="5" max="5" width="21" style="116" customWidth="1"/>
    <col min="6" max="6" width="25.7109375" style="177" customWidth="1"/>
    <col min="7" max="7" width="22.7109375" style="178" customWidth="1"/>
    <col min="8" max="8" width="19.42578125" style="116" customWidth="1"/>
    <col min="9" max="9" width="29.42578125" style="116" customWidth="1"/>
    <col min="10" max="16384" width="15.85546875" style="116"/>
  </cols>
  <sheetData>
    <row r="1" spans="1:9" ht="27" x14ac:dyDescent="0.45">
      <c r="C1" s="429" t="str">
        <f>+'YO09'!C1</f>
        <v>Motilal Oswal Asset Management Company Limited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1092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+'YO08'!C5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73" t="s">
        <v>3</v>
      </c>
      <c r="D6" s="474"/>
      <c r="E6" s="474"/>
      <c r="F6" s="474"/>
      <c r="G6" s="474"/>
      <c r="H6" s="474"/>
      <c r="I6" s="475"/>
    </row>
    <row r="7" spans="1:9" s="119" customFormat="1" ht="15.75" thickBot="1" x14ac:dyDescent="0.35">
      <c r="A7" s="118"/>
      <c r="B7" s="118"/>
      <c r="C7" s="455" t="s">
        <v>1078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5" t="s">
        <v>1079</v>
      </c>
      <c r="D8" s="456"/>
      <c r="E8" s="456"/>
      <c r="F8" s="456"/>
      <c r="G8" s="456"/>
      <c r="H8" s="456"/>
      <c r="I8" s="457"/>
    </row>
    <row r="9" spans="1:9" ht="38.25" customHeight="1" thickBot="1" x14ac:dyDescent="0.35">
      <c r="C9" s="96" t="s">
        <v>4</v>
      </c>
      <c r="D9" s="283" t="s">
        <v>5</v>
      </c>
      <c r="E9" s="4" t="s">
        <v>6</v>
      </c>
      <c r="F9" s="120" t="s">
        <v>158</v>
      </c>
      <c r="G9" s="5" t="s">
        <v>83</v>
      </c>
      <c r="H9" s="317" t="s">
        <v>159</v>
      </c>
      <c r="I9" s="3" t="s">
        <v>10</v>
      </c>
    </row>
    <row r="10" spans="1:9" x14ac:dyDescent="0.3">
      <c r="C10" s="248" t="s">
        <v>11</v>
      </c>
      <c r="D10" s="285" t="s">
        <v>12</v>
      </c>
      <c r="E10" s="286"/>
      <c r="F10" s="287"/>
      <c r="G10" s="288"/>
      <c r="H10" s="318"/>
      <c r="I10" s="288"/>
    </row>
    <row r="11" spans="1:9" x14ac:dyDescent="0.3">
      <c r="A11" s="128" t="s">
        <v>13</v>
      </c>
      <c r="B11" s="128" t="s">
        <v>14</v>
      </c>
      <c r="C11" s="254" t="s">
        <v>15</v>
      </c>
      <c r="D11" s="289" t="s">
        <v>55</v>
      </c>
      <c r="E11" s="290"/>
      <c r="F11" s="254"/>
      <c r="G11" s="291"/>
      <c r="H11" s="201" t="s">
        <v>20</v>
      </c>
      <c r="I11" s="40" t="s">
        <v>20</v>
      </c>
    </row>
    <row r="12" spans="1:9" x14ac:dyDescent="0.3">
      <c r="A12" s="134">
        <v>7429</v>
      </c>
      <c r="B12" s="115" t="s">
        <v>224</v>
      </c>
      <c r="C12" s="254"/>
      <c r="D12" s="289" t="s">
        <v>17</v>
      </c>
      <c r="E12" s="161"/>
      <c r="F12" s="195"/>
      <c r="G12" s="293"/>
      <c r="H12" s="201" t="s">
        <v>20</v>
      </c>
      <c r="I12" s="40" t="s">
        <v>20</v>
      </c>
    </row>
    <row r="13" spans="1:9" x14ac:dyDescent="0.3">
      <c r="A13" s="134">
        <v>158019</v>
      </c>
      <c r="B13" s="115" t="s">
        <v>250</v>
      </c>
      <c r="C13" s="254" t="s">
        <v>18</v>
      </c>
      <c r="D13" s="285" t="s">
        <v>63</v>
      </c>
      <c r="E13" s="297"/>
      <c r="F13" s="195"/>
      <c r="G13" s="293"/>
      <c r="H13" s="201" t="s">
        <v>20</v>
      </c>
      <c r="I13" s="40" t="s">
        <v>20</v>
      </c>
    </row>
    <row r="14" spans="1:9" ht="15.75" thickBot="1" x14ac:dyDescent="0.35">
      <c r="A14" s="134">
        <v>6663</v>
      </c>
      <c r="B14" s="115" t="s">
        <v>232</v>
      </c>
      <c r="C14" s="360"/>
      <c r="D14" s="200" t="s">
        <v>21</v>
      </c>
      <c r="E14" s="359"/>
      <c r="F14" s="300"/>
      <c r="G14" s="262"/>
      <c r="H14" s="201" t="s">
        <v>20</v>
      </c>
      <c r="I14" s="40" t="s">
        <v>20</v>
      </c>
    </row>
    <row r="15" spans="1:9" x14ac:dyDescent="0.3">
      <c r="A15" s="134">
        <v>2232</v>
      </c>
      <c r="B15" s="115" t="s">
        <v>223</v>
      </c>
      <c r="C15" s="202" t="s">
        <v>22</v>
      </c>
      <c r="D15" s="215" t="s">
        <v>23</v>
      </c>
      <c r="E15" s="161"/>
      <c r="F15" s="195"/>
      <c r="G15" s="293"/>
      <c r="H15" s="192"/>
      <c r="I15" s="193"/>
    </row>
    <row r="16" spans="1:9" x14ac:dyDescent="0.3">
      <c r="A16" s="134">
        <v>23538</v>
      </c>
      <c r="B16" s="115" t="s">
        <v>613</v>
      </c>
      <c r="C16" s="194" t="s">
        <v>15</v>
      </c>
      <c r="D16" s="195" t="s">
        <v>84</v>
      </c>
      <c r="E16" s="161"/>
      <c r="F16" s="195"/>
      <c r="G16" s="293"/>
      <c r="H16" s="197"/>
      <c r="I16" s="198"/>
    </row>
    <row r="17" spans="1:9" x14ac:dyDescent="0.3">
      <c r="A17" s="134">
        <v>29242</v>
      </c>
      <c r="B17" s="115" t="s">
        <v>256</v>
      </c>
      <c r="C17" s="194"/>
      <c r="D17" s="195" t="s">
        <v>24</v>
      </c>
      <c r="E17" s="161"/>
      <c r="F17" s="195"/>
      <c r="G17" s="293"/>
      <c r="H17" s="199" t="s">
        <v>20</v>
      </c>
      <c r="I17" s="13" t="s">
        <v>20</v>
      </c>
    </row>
    <row r="18" spans="1:9" x14ac:dyDescent="0.3">
      <c r="A18" s="134">
        <v>29441</v>
      </c>
      <c r="B18" s="115" t="s">
        <v>357</v>
      </c>
      <c r="C18" s="194"/>
      <c r="D18" s="195" t="s">
        <v>25</v>
      </c>
      <c r="E18" s="161"/>
      <c r="F18" s="195"/>
      <c r="G18" s="293"/>
      <c r="H18" s="199" t="s">
        <v>20</v>
      </c>
      <c r="I18" s="13" t="s">
        <v>20</v>
      </c>
    </row>
    <row r="19" spans="1:9" x14ac:dyDescent="0.3">
      <c r="A19" s="134">
        <v>25034</v>
      </c>
      <c r="B19" s="115" t="s">
        <v>336</v>
      </c>
      <c r="C19" s="194"/>
      <c r="D19" s="195" t="s">
        <v>26</v>
      </c>
      <c r="E19" s="161"/>
      <c r="F19" s="195"/>
      <c r="G19" s="293"/>
      <c r="H19" s="199" t="s">
        <v>20</v>
      </c>
      <c r="I19" s="13" t="s">
        <v>20</v>
      </c>
    </row>
    <row r="20" spans="1:9" x14ac:dyDescent="0.3">
      <c r="A20" s="134">
        <v>2228</v>
      </c>
      <c r="B20" s="115" t="s">
        <v>260</v>
      </c>
      <c r="C20" s="194" t="s">
        <v>18</v>
      </c>
      <c r="D20" s="195" t="s">
        <v>27</v>
      </c>
      <c r="E20" s="161"/>
      <c r="F20" s="195"/>
      <c r="G20" s="293"/>
      <c r="H20" s="199" t="s">
        <v>20</v>
      </c>
      <c r="I20" s="13" t="s">
        <v>20</v>
      </c>
    </row>
    <row r="21" spans="1:9" x14ac:dyDescent="0.3">
      <c r="A21" s="134">
        <v>154543</v>
      </c>
      <c r="B21" s="115" t="s">
        <v>617</v>
      </c>
      <c r="C21" s="194"/>
      <c r="D21" s="195" t="s">
        <v>25</v>
      </c>
      <c r="E21" s="161"/>
      <c r="F21" s="195"/>
      <c r="G21" s="293"/>
      <c r="H21" s="199" t="s">
        <v>20</v>
      </c>
      <c r="I21" s="13" t="s">
        <v>20</v>
      </c>
    </row>
    <row r="22" spans="1:9" x14ac:dyDescent="0.3">
      <c r="A22" s="134">
        <v>143417</v>
      </c>
      <c r="B22" s="115" t="s">
        <v>618</v>
      </c>
      <c r="C22" s="194"/>
      <c r="D22" s="195" t="s">
        <v>26</v>
      </c>
      <c r="E22" s="161"/>
      <c r="F22" s="195"/>
      <c r="G22" s="293"/>
      <c r="H22" s="199" t="s">
        <v>20</v>
      </c>
      <c r="I22" s="13" t="s">
        <v>20</v>
      </c>
    </row>
    <row r="23" spans="1:9" x14ac:dyDescent="0.3">
      <c r="A23" s="134">
        <v>28975</v>
      </c>
      <c r="B23" s="115" t="s">
        <v>255</v>
      </c>
      <c r="C23" s="194" t="s">
        <v>28</v>
      </c>
      <c r="D23" s="195" t="s">
        <v>29</v>
      </c>
      <c r="E23" s="161"/>
      <c r="F23" s="195"/>
      <c r="G23" s="293"/>
      <c r="H23" s="199" t="s">
        <v>20</v>
      </c>
      <c r="I23" s="13" t="s">
        <v>20</v>
      </c>
    </row>
    <row r="24" spans="1:9" x14ac:dyDescent="0.3">
      <c r="A24" s="134">
        <v>4884</v>
      </c>
      <c r="B24" s="115" t="s">
        <v>272</v>
      </c>
      <c r="C24" s="194"/>
      <c r="D24" s="200" t="s">
        <v>21</v>
      </c>
      <c r="E24" s="161"/>
      <c r="F24" s="195"/>
      <c r="G24" s="293"/>
      <c r="H24" s="201" t="s">
        <v>20</v>
      </c>
      <c r="I24" s="40" t="s">
        <v>20</v>
      </c>
    </row>
    <row r="25" spans="1:9" x14ac:dyDescent="0.3">
      <c r="A25" s="134">
        <v>27914</v>
      </c>
      <c r="B25" s="115" t="s">
        <v>628</v>
      </c>
      <c r="C25" s="254"/>
      <c r="D25" s="289" t="s">
        <v>17</v>
      </c>
      <c r="E25" s="161"/>
      <c r="F25" s="195"/>
      <c r="G25" s="293"/>
      <c r="H25" s="201" t="s">
        <v>20</v>
      </c>
      <c r="I25" s="40" t="s">
        <v>20</v>
      </c>
    </row>
    <row r="26" spans="1:9" x14ac:dyDescent="0.3">
      <c r="A26" s="134">
        <v>7547</v>
      </c>
      <c r="B26" s="115" t="s">
        <v>615</v>
      </c>
      <c r="C26" s="254"/>
      <c r="D26" s="302" t="s">
        <v>26</v>
      </c>
      <c r="E26" s="161"/>
      <c r="F26" s="195"/>
      <c r="G26" s="293"/>
      <c r="H26" s="319" t="s">
        <v>20</v>
      </c>
      <c r="I26" s="295" t="s">
        <v>20</v>
      </c>
    </row>
    <row r="27" spans="1:9" x14ac:dyDescent="0.3">
      <c r="A27" s="134">
        <v>12241</v>
      </c>
      <c r="B27" s="115" t="s">
        <v>626</v>
      </c>
      <c r="C27" s="254" t="s">
        <v>28</v>
      </c>
      <c r="D27" s="285" t="s">
        <v>29</v>
      </c>
      <c r="E27" s="161"/>
      <c r="F27" s="195"/>
      <c r="G27" s="293"/>
      <c r="H27" s="319" t="s">
        <v>20</v>
      </c>
      <c r="I27" s="295" t="s">
        <v>20</v>
      </c>
    </row>
    <row r="28" spans="1:9" x14ac:dyDescent="0.3">
      <c r="A28" s="134">
        <v>178816</v>
      </c>
      <c r="B28" s="115" t="s">
        <v>344</v>
      </c>
      <c r="C28" s="254" t="s">
        <v>162</v>
      </c>
      <c r="D28" s="289" t="s">
        <v>24</v>
      </c>
      <c r="E28" s="161"/>
      <c r="F28" s="195"/>
      <c r="G28" s="293"/>
      <c r="H28" s="319" t="s">
        <v>20</v>
      </c>
      <c r="I28" s="295" t="s">
        <v>20</v>
      </c>
    </row>
    <row r="29" spans="1:9" x14ac:dyDescent="0.3">
      <c r="A29" s="134">
        <v>27813</v>
      </c>
      <c r="B29" s="115" t="s">
        <v>235</v>
      </c>
      <c r="C29" s="195"/>
      <c r="D29" s="289" t="s">
        <v>21</v>
      </c>
      <c r="E29" s="290"/>
      <c r="F29" s="300"/>
      <c r="G29" s="297"/>
      <c r="H29" s="201" t="s">
        <v>20</v>
      </c>
      <c r="I29" s="201" t="s">
        <v>20</v>
      </c>
    </row>
    <row r="30" spans="1:9" x14ac:dyDescent="0.3">
      <c r="A30" s="134"/>
      <c r="C30" s="262" t="s">
        <v>22</v>
      </c>
      <c r="D30" s="289" t="s">
        <v>23</v>
      </c>
      <c r="E30" s="161"/>
      <c r="F30" s="195"/>
      <c r="G30" s="293"/>
      <c r="H30" s="152"/>
      <c r="I30" s="301"/>
    </row>
    <row r="31" spans="1:9" x14ac:dyDescent="0.3">
      <c r="A31" s="134"/>
      <c r="C31" s="254" t="s">
        <v>15</v>
      </c>
      <c r="D31" s="302" t="s">
        <v>16</v>
      </c>
      <c r="E31" s="161"/>
      <c r="F31" s="195"/>
      <c r="G31" s="293"/>
      <c r="H31" s="152"/>
      <c r="I31" s="301"/>
    </row>
    <row r="32" spans="1:9" x14ac:dyDescent="0.3">
      <c r="A32" s="134"/>
      <c r="C32" s="254"/>
      <c r="D32" s="302" t="s">
        <v>24</v>
      </c>
      <c r="E32" s="161"/>
      <c r="F32" s="195"/>
      <c r="G32" s="293"/>
      <c r="H32" s="303" t="s">
        <v>20</v>
      </c>
      <c r="I32" s="13" t="s">
        <v>20</v>
      </c>
    </row>
    <row r="33" spans="1:9" x14ac:dyDescent="0.3">
      <c r="A33" s="134">
        <v>168923</v>
      </c>
      <c r="B33" s="115" t="s">
        <v>631</v>
      </c>
      <c r="C33" s="254"/>
      <c r="D33" s="302" t="s">
        <v>25</v>
      </c>
      <c r="E33" s="161"/>
      <c r="F33" s="195"/>
      <c r="G33" s="293"/>
      <c r="H33" s="303" t="s">
        <v>20</v>
      </c>
      <c r="I33" s="13" t="s">
        <v>20</v>
      </c>
    </row>
    <row r="34" spans="1:9" x14ac:dyDescent="0.3">
      <c r="A34" s="134">
        <v>185156</v>
      </c>
      <c r="B34" s="115" t="s">
        <v>632</v>
      </c>
      <c r="C34" s="254"/>
      <c r="D34" s="302" t="s">
        <v>26</v>
      </c>
      <c r="E34" s="161"/>
      <c r="F34" s="195"/>
      <c r="G34" s="293"/>
      <c r="H34" s="303" t="s">
        <v>20</v>
      </c>
      <c r="I34" s="13" t="s">
        <v>20</v>
      </c>
    </row>
    <row r="35" spans="1:9" x14ac:dyDescent="0.3">
      <c r="A35" s="134">
        <v>184611</v>
      </c>
      <c r="B35" s="115" t="s">
        <v>633</v>
      </c>
      <c r="C35" s="254" t="s">
        <v>18</v>
      </c>
      <c r="D35" s="302" t="s">
        <v>27</v>
      </c>
      <c r="E35" s="161"/>
      <c r="F35" s="195"/>
      <c r="G35" s="293"/>
      <c r="H35" s="303" t="s">
        <v>20</v>
      </c>
      <c r="I35" s="13" t="s">
        <v>20</v>
      </c>
    </row>
    <row r="36" spans="1:9" x14ac:dyDescent="0.3">
      <c r="A36" s="134">
        <v>171884</v>
      </c>
      <c r="B36" s="115" t="s">
        <v>634</v>
      </c>
      <c r="C36" s="254"/>
      <c r="D36" s="302" t="s">
        <v>25</v>
      </c>
      <c r="E36" s="161"/>
      <c r="F36" s="195"/>
      <c r="G36" s="293"/>
      <c r="H36" s="303" t="s">
        <v>20</v>
      </c>
      <c r="I36" s="13" t="s">
        <v>20</v>
      </c>
    </row>
    <row r="37" spans="1:9" x14ac:dyDescent="0.3">
      <c r="A37" s="134">
        <v>158561</v>
      </c>
      <c r="B37" s="115" t="s">
        <v>635</v>
      </c>
      <c r="C37" s="254"/>
      <c r="D37" s="302" t="s">
        <v>26</v>
      </c>
      <c r="E37" s="161"/>
      <c r="F37" s="195"/>
      <c r="G37" s="293"/>
      <c r="H37" s="303" t="s">
        <v>20</v>
      </c>
      <c r="I37" s="13" t="s">
        <v>20</v>
      </c>
    </row>
    <row r="38" spans="1:9" x14ac:dyDescent="0.3">
      <c r="A38" s="134">
        <v>172009</v>
      </c>
      <c r="B38" s="115" t="s">
        <v>636</v>
      </c>
      <c r="C38" s="254" t="s">
        <v>28</v>
      </c>
      <c r="D38" s="229" t="s">
        <v>29</v>
      </c>
      <c r="E38" s="290"/>
      <c r="F38" s="200"/>
      <c r="G38" s="200"/>
      <c r="H38" s="303" t="s">
        <v>20</v>
      </c>
      <c r="I38" s="13" t="s">
        <v>20</v>
      </c>
    </row>
    <row r="39" spans="1:9" x14ac:dyDescent="0.3">
      <c r="A39" s="134">
        <v>170705</v>
      </c>
      <c r="B39" s="115" t="s">
        <v>637</v>
      </c>
      <c r="C39" s="195"/>
      <c r="D39" s="289" t="s">
        <v>21</v>
      </c>
      <c r="E39" s="290"/>
      <c r="F39" s="300"/>
      <c r="G39" s="200"/>
      <c r="H39" s="160" t="s">
        <v>20</v>
      </c>
      <c r="I39" s="40" t="s">
        <v>20</v>
      </c>
    </row>
    <row r="40" spans="1:9" ht="15.75" thickBot="1" x14ac:dyDescent="0.35">
      <c r="A40" s="134"/>
      <c r="C40" s="254"/>
      <c r="D40" s="302" t="s">
        <v>26</v>
      </c>
      <c r="E40" s="161"/>
      <c r="F40" s="195"/>
      <c r="G40" s="293"/>
      <c r="H40" s="319" t="s">
        <v>20</v>
      </c>
      <c r="I40" s="295" t="s">
        <v>20</v>
      </c>
    </row>
    <row r="41" spans="1:9" x14ac:dyDescent="0.3">
      <c r="A41" s="134"/>
      <c r="C41" s="202" t="s">
        <v>22</v>
      </c>
      <c r="D41" s="215" t="s">
        <v>23</v>
      </c>
      <c r="E41" s="161"/>
      <c r="F41" s="195"/>
      <c r="G41" s="293"/>
      <c r="H41" s="192"/>
      <c r="I41" s="193"/>
    </row>
    <row r="42" spans="1:9" x14ac:dyDescent="0.3">
      <c r="A42" s="134"/>
      <c r="C42" s="194" t="s">
        <v>15</v>
      </c>
      <c r="D42" s="195" t="s">
        <v>84</v>
      </c>
      <c r="E42" s="161"/>
      <c r="F42" s="195"/>
      <c r="G42" s="293"/>
      <c r="H42" s="197"/>
      <c r="I42" s="198"/>
    </row>
    <row r="43" spans="1:9" x14ac:dyDescent="0.3">
      <c r="A43" s="134">
        <v>182148</v>
      </c>
      <c r="B43" s="115" t="s">
        <v>641</v>
      </c>
      <c r="C43" s="194"/>
      <c r="D43" s="195" t="s">
        <v>24</v>
      </c>
      <c r="E43" s="161"/>
      <c r="F43" s="195"/>
      <c r="G43" s="293"/>
      <c r="H43" s="199" t="s">
        <v>20</v>
      </c>
      <c r="I43" s="13" t="s">
        <v>20</v>
      </c>
    </row>
    <row r="44" spans="1:9" x14ac:dyDescent="0.3">
      <c r="A44" s="134">
        <v>171590</v>
      </c>
      <c r="B44" s="115" t="s">
        <v>161</v>
      </c>
      <c r="C44" s="194"/>
      <c r="D44" s="195" t="s">
        <v>25</v>
      </c>
      <c r="E44" s="161"/>
      <c r="F44" s="195"/>
      <c r="G44" s="293"/>
      <c r="H44" s="199" t="s">
        <v>20</v>
      </c>
      <c r="I44" s="13" t="s">
        <v>20</v>
      </c>
    </row>
    <row r="45" spans="1:9" x14ac:dyDescent="0.3">
      <c r="A45" s="134"/>
      <c r="C45" s="194"/>
      <c r="D45" s="195" t="s">
        <v>26</v>
      </c>
      <c r="E45" s="161"/>
      <c r="F45" s="195"/>
      <c r="G45" s="293"/>
      <c r="H45" s="199" t="s">
        <v>20</v>
      </c>
      <c r="I45" s="13" t="s">
        <v>20</v>
      </c>
    </row>
    <row r="46" spans="1:9" x14ac:dyDescent="0.3">
      <c r="A46" s="134"/>
      <c r="C46" s="194" t="s">
        <v>18</v>
      </c>
      <c r="D46" s="195" t="s">
        <v>27</v>
      </c>
      <c r="E46" s="161"/>
      <c r="F46" s="195"/>
      <c r="G46" s="293"/>
      <c r="H46" s="199" t="s">
        <v>20</v>
      </c>
      <c r="I46" s="13" t="s">
        <v>20</v>
      </c>
    </row>
    <row r="47" spans="1:9" x14ac:dyDescent="0.3">
      <c r="A47" s="134"/>
      <c r="C47" s="194"/>
      <c r="D47" s="195" t="s">
        <v>25</v>
      </c>
      <c r="E47" s="161"/>
      <c r="F47" s="195"/>
      <c r="G47" s="293"/>
      <c r="H47" s="199" t="s">
        <v>20</v>
      </c>
      <c r="I47" s="13" t="s">
        <v>20</v>
      </c>
    </row>
    <row r="48" spans="1:9" x14ac:dyDescent="0.3">
      <c r="A48" s="134"/>
      <c r="C48" s="194"/>
      <c r="D48" s="195" t="s">
        <v>26</v>
      </c>
      <c r="E48" s="161"/>
      <c r="F48" s="195"/>
      <c r="G48" s="293"/>
      <c r="H48" s="199" t="s">
        <v>20</v>
      </c>
      <c r="I48" s="13" t="s">
        <v>20</v>
      </c>
    </row>
    <row r="49" spans="1:10" x14ac:dyDescent="0.3">
      <c r="A49" s="134"/>
      <c r="C49" s="194" t="s">
        <v>28</v>
      </c>
      <c r="D49" s="195" t="s">
        <v>29</v>
      </c>
      <c r="E49" s="161"/>
      <c r="F49" s="195"/>
      <c r="G49" s="293"/>
      <c r="H49" s="199" t="s">
        <v>20</v>
      </c>
      <c r="I49" s="13" t="s">
        <v>20</v>
      </c>
    </row>
    <row r="50" spans="1:10" x14ac:dyDescent="0.3">
      <c r="A50" s="134"/>
      <c r="C50" s="194"/>
      <c r="D50" s="200" t="s">
        <v>21</v>
      </c>
      <c r="E50" s="161"/>
      <c r="F50" s="195"/>
      <c r="G50" s="293"/>
      <c r="H50" s="201" t="s">
        <v>20</v>
      </c>
      <c r="I50" s="40" t="s">
        <v>20</v>
      </c>
    </row>
    <row r="51" spans="1:10" x14ac:dyDescent="0.3">
      <c r="A51" s="134"/>
      <c r="C51" s="254"/>
      <c r="D51" s="289" t="s">
        <v>17</v>
      </c>
      <c r="E51" s="161"/>
      <c r="F51" s="195"/>
      <c r="G51" s="293"/>
      <c r="H51" s="201" t="s">
        <v>20</v>
      </c>
      <c r="I51" s="40" t="s">
        <v>20</v>
      </c>
    </row>
    <row r="52" spans="1:10" x14ac:dyDescent="0.3">
      <c r="A52" s="134"/>
      <c r="C52" s="202" t="s">
        <v>30</v>
      </c>
      <c r="D52" s="215" t="s">
        <v>998</v>
      </c>
      <c r="E52" s="290"/>
      <c r="F52" s="300"/>
      <c r="G52" s="200"/>
      <c r="H52" s="319" t="s">
        <v>20</v>
      </c>
      <c r="I52" s="295" t="s">
        <v>20</v>
      </c>
    </row>
    <row r="53" spans="1:10" x14ac:dyDescent="0.3">
      <c r="A53" s="134"/>
      <c r="C53" s="195"/>
      <c r="D53" s="302" t="s">
        <v>999</v>
      </c>
      <c r="E53" s="290" t="s">
        <v>1000</v>
      </c>
      <c r="F53" s="300"/>
      <c r="G53" s="200">
        <v>793652</v>
      </c>
      <c r="H53" s="319">
        <v>3956.2</v>
      </c>
      <c r="I53" s="295">
        <f>ROUND((H53/$H$65*100),2)</f>
        <v>97.45</v>
      </c>
    </row>
    <row r="54" spans="1:10" x14ac:dyDescent="0.3">
      <c r="A54" s="134"/>
      <c r="C54" s="195"/>
      <c r="D54" s="289" t="s">
        <v>17</v>
      </c>
      <c r="E54" s="290"/>
      <c r="F54" s="300"/>
      <c r="G54" s="200"/>
      <c r="H54" s="320">
        <f>+H53</f>
        <v>3956.2</v>
      </c>
      <c r="I54" s="306">
        <f>SUM(I53)</f>
        <v>97.45</v>
      </c>
    </row>
    <row r="55" spans="1:10" x14ac:dyDescent="0.3">
      <c r="A55" s="134"/>
      <c r="C55" s="195"/>
      <c r="D55" s="289" t="s">
        <v>21</v>
      </c>
      <c r="E55" s="290"/>
      <c r="F55" s="300"/>
      <c r="G55" s="200"/>
      <c r="H55" s="320">
        <f>+H54</f>
        <v>3956.2</v>
      </c>
      <c r="I55" s="306">
        <f>SUM(I54)</f>
        <v>97.45</v>
      </c>
    </row>
    <row r="56" spans="1:10" x14ac:dyDescent="0.3">
      <c r="A56" s="134"/>
      <c r="C56" s="262" t="s">
        <v>35</v>
      </c>
      <c r="D56" s="289" t="s">
        <v>31</v>
      </c>
      <c r="E56" s="290"/>
      <c r="F56" s="300"/>
      <c r="G56" s="200"/>
      <c r="H56" s="325"/>
      <c r="I56" s="305"/>
    </row>
    <row r="57" spans="1:10" x14ac:dyDescent="0.3">
      <c r="A57" s="134"/>
      <c r="C57" s="195"/>
      <c r="D57" s="302" t="s">
        <v>32</v>
      </c>
      <c r="E57" s="290"/>
      <c r="F57" s="300"/>
      <c r="G57" s="200"/>
      <c r="H57" s="319" t="s">
        <v>20</v>
      </c>
      <c r="I57" s="295" t="s">
        <v>20</v>
      </c>
    </row>
    <row r="58" spans="1:10" x14ac:dyDescent="0.3">
      <c r="A58" s="134"/>
      <c r="C58" s="195"/>
      <c r="D58" s="302" t="s">
        <v>33</v>
      </c>
      <c r="E58" s="290"/>
      <c r="F58" s="300"/>
      <c r="G58" s="200"/>
      <c r="H58" s="319" t="s">
        <v>20</v>
      </c>
      <c r="I58" s="295" t="s">
        <v>20</v>
      </c>
    </row>
    <row r="59" spans="1:10" x14ac:dyDescent="0.3">
      <c r="A59" s="134"/>
      <c r="C59" s="195"/>
      <c r="D59" s="302" t="s">
        <v>34</v>
      </c>
      <c r="E59" s="290"/>
      <c r="F59" s="300"/>
      <c r="G59" s="200"/>
      <c r="H59" s="319" t="s">
        <v>20</v>
      </c>
      <c r="I59" s="295" t="s">
        <v>20</v>
      </c>
    </row>
    <row r="60" spans="1:10" x14ac:dyDescent="0.3">
      <c r="A60" s="134"/>
      <c r="C60" s="195"/>
      <c r="D60" s="195" t="s">
        <v>1091</v>
      </c>
      <c r="E60" s="290"/>
      <c r="F60" s="300"/>
      <c r="G60" s="200"/>
      <c r="H60" s="326">
        <v>126.98</v>
      </c>
      <c r="I60" s="295">
        <f>ROUND((H60/$H$65*100),2)</f>
        <v>3.13</v>
      </c>
    </row>
    <row r="61" spans="1:10" x14ac:dyDescent="0.3">
      <c r="A61" s="134"/>
      <c r="C61" s="195"/>
      <c r="D61" s="289" t="s">
        <v>21</v>
      </c>
      <c r="E61" s="290"/>
      <c r="F61" s="300"/>
      <c r="G61" s="200"/>
      <c r="H61" s="320">
        <f>+H60</f>
        <v>126.98</v>
      </c>
      <c r="I61" s="306">
        <f>SUM(I60)</f>
        <v>3.13</v>
      </c>
    </row>
    <row r="62" spans="1:10" x14ac:dyDescent="0.3">
      <c r="A62" s="134"/>
      <c r="C62" s="262" t="s">
        <v>39</v>
      </c>
      <c r="D62" s="289" t="s">
        <v>40</v>
      </c>
      <c r="E62" s="290"/>
      <c r="F62" s="195"/>
      <c r="G62" s="293"/>
      <c r="H62" s="319"/>
      <c r="I62" s="301"/>
      <c r="J62" s="182"/>
    </row>
    <row r="63" spans="1:10" x14ac:dyDescent="0.3">
      <c r="A63" s="134"/>
      <c r="C63" s="195"/>
      <c r="D63" s="229" t="s">
        <v>41</v>
      </c>
      <c r="E63" s="290"/>
      <c r="F63" s="195"/>
      <c r="G63" s="293"/>
      <c r="H63" s="295">
        <f>H65-H61-H55</f>
        <v>-23.559999999999945</v>
      </c>
      <c r="I63" s="295">
        <f>ROUND((H63/$H$65*100),2)</f>
        <v>-0.57999999999999996</v>
      </c>
      <c r="J63" s="182"/>
    </row>
    <row r="64" spans="1:10" ht="15.75" thickBot="1" x14ac:dyDescent="0.35">
      <c r="A64" s="134"/>
      <c r="C64" s="254"/>
      <c r="D64" s="289" t="s">
        <v>21</v>
      </c>
      <c r="E64" s="290"/>
      <c r="F64" s="195"/>
      <c r="G64" s="293"/>
      <c r="H64" s="306">
        <f>+H63</f>
        <v>-23.559999999999945</v>
      </c>
      <c r="I64" s="306">
        <f>SUM(I63)</f>
        <v>-0.57999999999999996</v>
      </c>
      <c r="J64" s="182"/>
    </row>
    <row r="65" spans="2:10" ht="15.75" thickBot="1" x14ac:dyDescent="0.35">
      <c r="B65" s="115" t="s">
        <v>165</v>
      </c>
      <c r="C65" s="265"/>
      <c r="D65" s="312" t="s">
        <v>148</v>
      </c>
      <c r="E65" s="313"/>
      <c r="F65" s="265"/>
      <c r="G65" s="265"/>
      <c r="H65" s="332">
        <v>4059.62</v>
      </c>
      <c r="I65" s="377">
        <f>I64+I61+I55</f>
        <v>100</v>
      </c>
      <c r="J65" s="182"/>
    </row>
    <row r="66" spans="2:10" x14ac:dyDescent="0.3">
      <c r="C66" s="165"/>
      <c r="D66" s="166" t="s">
        <v>45</v>
      </c>
      <c r="E66" s="166"/>
      <c r="F66" s="167"/>
      <c r="G66" s="167"/>
      <c r="H66" s="167"/>
      <c r="I66" s="133"/>
    </row>
    <row r="67" spans="2:10" x14ac:dyDescent="0.3">
      <c r="C67" s="165"/>
      <c r="D67" s="168" t="s">
        <v>46</v>
      </c>
      <c r="E67" s="168"/>
      <c r="F67" s="167"/>
      <c r="G67" s="169" t="s">
        <v>20</v>
      </c>
      <c r="H67" s="170"/>
      <c r="I67" s="133"/>
    </row>
    <row r="68" spans="2:10" x14ac:dyDescent="0.3">
      <c r="C68" s="165"/>
      <c r="D68" s="168" t="s">
        <v>47</v>
      </c>
      <c r="E68" s="168"/>
      <c r="F68" s="167"/>
      <c r="G68" s="169" t="s">
        <v>20</v>
      </c>
      <c r="H68" s="170"/>
      <c r="I68" s="133"/>
    </row>
    <row r="69" spans="2:10" x14ac:dyDescent="0.3">
      <c r="B69" s="115" t="s">
        <v>165</v>
      </c>
      <c r="C69" s="165"/>
      <c r="D69" s="168" t="s">
        <v>1057</v>
      </c>
      <c r="E69" s="168"/>
      <c r="F69" s="167"/>
      <c r="G69" s="171"/>
      <c r="H69" s="170"/>
      <c r="I69" s="133"/>
    </row>
    <row r="70" spans="2:10" x14ac:dyDescent="0.3">
      <c r="C70" s="165"/>
      <c r="D70" s="168" t="s">
        <v>66</v>
      </c>
      <c r="E70" s="168"/>
      <c r="F70" s="167"/>
      <c r="G70" s="388" t="s">
        <v>1055</v>
      </c>
      <c r="H70" s="170"/>
      <c r="I70" s="133"/>
    </row>
    <row r="71" spans="2:10" x14ac:dyDescent="0.3">
      <c r="C71" s="165"/>
      <c r="D71" s="168" t="s">
        <v>68</v>
      </c>
      <c r="E71" s="168"/>
      <c r="F71" s="167"/>
      <c r="G71" s="388" t="s">
        <v>1055</v>
      </c>
      <c r="H71" s="170"/>
      <c r="I71" s="133"/>
    </row>
    <row r="72" spans="2:10" x14ac:dyDescent="0.3">
      <c r="B72" s="115" t="s">
        <v>165</v>
      </c>
      <c r="C72" s="165"/>
      <c r="D72" s="168" t="s">
        <v>1095</v>
      </c>
      <c r="E72" s="168"/>
      <c r="F72" s="167"/>
      <c r="G72" s="173"/>
      <c r="H72" s="170"/>
      <c r="I72" s="133"/>
    </row>
    <row r="73" spans="2:10" x14ac:dyDescent="0.3">
      <c r="B73" s="115" t="s">
        <v>171</v>
      </c>
      <c r="C73" s="165"/>
      <c r="D73" s="168" t="s">
        <v>66</v>
      </c>
      <c r="E73" s="168"/>
      <c r="F73" s="167"/>
      <c r="G73" s="384">
        <v>10.746600000000001</v>
      </c>
      <c r="H73" s="170"/>
      <c r="I73" s="229"/>
    </row>
    <row r="74" spans="2:10" x14ac:dyDescent="0.3">
      <c r="B74" s="115" t="s">
        <v>174</v>
      </c>
      <c r="C74" s="165"/>
      <c r="D74" s="168" t="s">
        <v>68</v>
      </c>
      <c r="E74" s="168"/>
      <c r="F74" s="167"/>
      <c r="G74" s="384">
        <v>10.7324</v>
      </c>
      <c r="H74" s="170"/>
      <c r="I74" s="229"/>
    </row>
    <row r="75" spans="2:10" ht="15" customHeight="1" x14ac:dyDescent="0.3">
      <c r="C75" s="316"/>
      <c r="D75" s="61" t="s">
        <v>117</v>
      </c>
      <c r="E75" s="168"/>
      <c r="F75" s="167"/>
      <c r="G75" s="169" t="s">
        <v>20</v>
      </c>
      <c r="H75" s="170"/>
      <c r="I75" s="229"/>
    </row>
    <row r="76" spans="2:10" x14ac:dyDescent="0.3">
      <c r="C76" s="316"/>
      <c r="D76" s="63" t="s">
        <v>1018</v>
      </c>
      <c r="E76" s="63"/>
      <c r="F76" s="60"/>
      <c r="G76" s="231" t="s">
        <v>75</v>
      </c>
      <c r="H76" s="170"/>
      <c r="I76" s="229"/>
    </row>
    <row r="77" spans="2:10" x14ac:dyDescent="0.3">
      <c r="C77" s="316"/>
      <c r="D77" s="465" t="s">
        <v>76</v>
      </c>
      <c r="E77" s="466"/>
      <c r="F77" s="175" t="s">
        <v>77</v>
      </c>
      <c r="G77" s="175" t="s">
        <v>78</v>
      </c>
      <c r="H77" s="170"/>
      <c r="I77" s="229"/>
    </row>
    <row r="78" spans="2:10" ht="15.75" x14ac:dyDescent="0.3">
      <c r="C78" s="316"/>
      <c r="D78" s="460" t="s">
        <v>79</v>
      </c>
      <c r="E78" s="461"/>
      <c r="F78" s="395">
        <v>0.37990000000000002</v>
      </c>
      <c r="G78" s="395">
        <v>0.37990000000000002</v>
      </c>
      <c r="H78" s="170"/>
      <c r="I78" s="229"/>
    </row>
    <row r="79" spans="2:10" ht="15" customHeight="1" x14ac:dyDescent="0.3">
      <c r="C79" s="316"/>
      <c r="D79" s="460" t="s">
        <v>80</v>
      </c>
      <c r="E79" s="461"/>
      <c r="F79" s="396">
        <v>0.41000000000000003</v>
      </c>
      <c r="G79" s="396">
        <v>0.41000000000000003</v>
      </c>
      <c r="H79" s="170"/>
      <c r="I79" s="229"/>
    </row>
    <row r="80" spans="2:10" ht="15.75" x14ac:dyDescent="0.3">
      <c r="C80" s="316"/>
      <c r="D80" s="460" t="s">
        <v>130</v>
      </c>
      <c r="E80" s="461"/>
      <c r="F80" s="396">
        <v>0.19</v>
      </c>
      <c r="G80" s="396">
        <v>0.19</v>
      </c>
      <c r="H80" s="170"/>
      <c r="I80" s="229"/>
    </row>
    <row r="81" spans="3:10" ht="15.75" x14ac:dyDescent="0.3">
      <c r="C81" s="316"/>
      <c r="D81" s="460" t="s">
        <v>140</v>
      </c>
      <c r="E81" s="461"/>
      <c r="F81" s="396">
        <v>0.19</v>
      </c>
      <c r="G81" s="396">
        <v>0.19</v>
      </c>
      <c r="H81" s="170"/>
      <c r="I81" s="229"/>
    </row>
    <row r="82" spans="3:10" ht="15.75" x14ac:dyDescent="0.3">
      <c r="C82" s="316"/>
      <c r="D82" s="162" t="s">
        <v>89</v>
      </c>
      <c r="E82" s="36"/>
      <c r="F82" s="405"/>
      <c r="G82" s="405"/>
      <c r="H82" s="170"/>
      <c r="I82" s="229"/>
    </row>
    <row r="83" spans="3:10" ht="15.75" x14ac:dyDescent="0.3">
      <c r="C83" s="316"/>
      <c r="D83" s="55" t="s">
        <v>166</v>
      </c>
      <c r="E83" s="36"/>
      <c r="F83" s="405"/>
      <c r="G83" s="405"/>
      <c r="H83" s="170"/>
      <c r="I83" s="229"/>
    </row>
    <row r="84" spans="3:10" x14ac:dyDescent="0.3">
      <c r="C84" s="161" t="s">
        <v>122</v>
      </c>
      <c r="D84" s="55" t="s">
        <v>1056</v>
      </c>
      <c r="E84" s="162"/>
      <c r="F84" s="163"/>
      <c r="G84" s="163"/>
      <c r="H84" s="164"/>
      <c r="I84" s="133"/>
      <c r="J84" s="182"/>
    </row>
    <row r="85" spans="3:10" ht="15.75" x14ac:dyDescent="0.3">
      <c r="C85" s="316"/>
      <c r="D85" s="162" t="s">
        <v>142</v>
      </c>
      <c r="E85" s="36"/>
      <c r="F85" s="405"/>
      <c r="G85" s="405"/>
      <c r="H85" s="170"/>
      <c r="I85" s="229"/>
    </row>
    <row r="86" spans="3:10" x14ac:dyDescent="0.3">
      <c r="C86" s="161"/>
      <c r="D86" s="55" t="s">
        <v>1096</v>
      </c>
      <c r="E86" s="162"/>
      <c r="F86" s="163"/>
      <c r="G86" s="163"/>
      <c r="H86" s="164"/>
      <c r="I86" s="133"/>
      <c r="J86" s="182"/>
    </row>
  </sheetData>
  <customSheetViews>
    <customSheetView guid="{62DD1CA0-C4DB-4681-AB87-8E5B064DADBB}" scale="85" showPageBreaks="1" showGridLines="0" fitToPage="1" printArea="1" hiddenColumns="1" view="pageBreakPreview" topLeftCell="C49">
      <selection activeCell="E20" sqref="E20"/>
      <rowBreaks count="1" manualBreakCount="1">
        <brk id="65" max="8" man="1"/>
      </row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64">
      <selection activeCell="D87" sqref="D87"/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52">
      <selection activeCell="D76" sqref="D76"/>
      <rowBreaks count="1" manualBreakCount="1">
        <brk id="65" max="8" man="1"/>
      </rowBreaks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1">
      <selection activeCell="C1" sqref="C1:I1"/>
      <rowBreaks count="1" manualBreakCount="1">
        <brk id="65" max="8" man="1"/>
      </row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1">
      <selection activeCell="C6" sqref="C6:I6"/>
      <rowBreaks count="1" manualBreakCount="1">
        <brk id="65" max="8" man="1"/>
      </rowBreaks>
      <pageMargins left="0.7" right="0.7" top="0.75" bottom="0.75" header="0.3" footer="0.3"/>
      <pageSetup paperSize="9" scale="48" fitToHeight="0" orientation="portrait" r:id="rId5"/>
    </customSheetView>
  </customSheetViews>
  <mergeCells count="13">
    <mergeCell ref="C1:I1"/>
    <mergeCell ref="C2:I2"/>
    <mergeCell ref="C3:I3"/>
    <mergeCell ref="C4:I4"/>
    <mergeCell ref="C5:I5"/>
    <mergeCell ref="D79:E79"/>
    <mergeCell ref="D80:E80"/>
    <mergeCell ref="D81:E81"/>
    <mergeCell ref="C6:I6"/>
    <mergeCell ref="C7:I7"/>
    <mergeCell ref="C8:I8"/>
    <mergeCell ref="D77:E77"/>
    <mergeCell ref="D78:E78"/>
  </mergeCells>
  <pageMargins left="0.7" right="0.7" top="0.75" bottom="0.75" header="0.3" footer="0.3"/>
  <pageSetup paperSize="9" scale="50" fitToHeight="0" orientation="portrait" r:id="rId6"/>
  <rowBreaks count="1" manualBreakCount="1">
    <brk id="6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9"/>
  <sheetViews>
    <sheetView showGridLines="0" view="pageBreakPreview" topLeftCell="C13" zoomScale="85" zoomScaleNormal="85" zoomScaleSheetLayoutView="85" workbookViewId="0">
      <selection activeCell="E20" sqref="E20"/>
    </sheetView>
  </sheetViews>
  <sheetFormatPr defaultColWidth="15.85546875" defaultRowHeight="15" x14ac:dyDescent="0.3"/>
  <cols>
    <col min="1" max="1" width="6.7109375" style="115" hidden="1" customWidth="1"/>
    <col min="2" max="2" width="5.7109375" style="115" hidden="1" customWidth="1"/>
    <col min="3" max="3" width="7.140625" style="116" customWidth="1"/>
    <col min="4" max="4" width="50.140625" style="116" customWidth="1"/>
    <col min="5" max="5" width="21" style="116" customWidth="1"/>
    <col min="6" max="6" width="25.7109375" style="177" customWidth="1"/>
    <col min="7" max="7" width="22.7109375" style="178" customWidth="1"/>
    <col min="8" max="8" width="19.42578125" style="116" customWidth="1"/>
    <col min="9" max="9" width="29.42578125" style="116" customWidth="1"/>
    <col min="10" max="16384" width="15.85546875" style="116"/>
  </cols>
  <sheetData>
    <row r="1" spans="1:9" ht="27" x14ac:dyDescent="0.45">
      <c r="C1" s="429" t="str">
        <f>+'YO09'!C1</f>
        <v>Motilal Oswal Asset Management Company Limited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1092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+'YO08'!C5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73" t="s">
        <v>3</v>
      </c>
      <c r="D6" s="474"/>
      <c r="E6" s="474"/>
      <c r="F6" s="474"/>
      <c r="G6" s="474"/>
      <c r="H6" s="474"/>
      <c r="I6" s="475"/>
    </row>
    <row r="7" spans="1:9" s="119" customFormat="1" ht="15.75" thickBot="1" x14ac:dyDescent="0.35">
      <c r="A7" s="118"/>
      <c r="B7" s="118"/>
      <c r="C7" s="455" t="s">
        <v>1080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5" t="s">
        <v>1081</v>
      </c>
      <c r="D8" s="456"/>
      <c r="E8" s="456"/>
      <c r="F8" s="456"/>
      <c r="G8" s="456"/>
      <c r="H8" s="456"/>
      <c r="I8" s="457"/>
    </row>
    <row r="9" spans="1:9" ht="38.25" customHeight="1" thickBot="1" x14ac:dyDescent="0.35">
      <c r="C9" s="96" t="s">
        <v>4</v>
      </c>
      <c r="D9" s="283" t="s">
        <v>5</v>
      </c>
      <c r="E9" s="4" t="s">
        <v>6</v>
      </c>
      <c r="F9" s="120" t="s">
        <v>158</v>
      </c>
      <c r="G9" s="5" t="s">
        <v>83</v>
      </c>
      <c r="H9" s="317" t="s">
        <v>159</v>
      </c>
      <c r="I9" s="3" t="s">
        <v>10</v>
      </c>
    </row>
    <row r="10" spans="1:9" x14ac:dyDescent="0.3">
      <c r="C10" s="248" t="s">
        <v>11</v>
      </c>
      <c r="D10" s="285" t="s">
        <v>12</v>
      </c>
      <c r="E10" s="286"/>
      <c r="F10" s="287"/>
      <c r="G10" s="288"/>
      <c r="H10" s="318"/>
      <c r="I10" s="288"/>
    </row>
    <row r="11" spans="1:9" x14ac:dyDescent="0.3">
      <c r="A11" s="128" t="s">
        <v>13</v>
      </c>
      <c r="B11" s="128" t="s">
        <v>14</v>
      </c>
      <c r="C11" s="254" t="s">
        <v>15</v>
      </c>
      <c r="D11" s="289" t="s">
        <v>55</v>
      </c>
      <c r="E11" s="290"/>
      <c r="F11" s="254"/>
      <c r="G11" s="291"/>
      <c r="H11" s="321" t="s">
        <v>20</v>
      </c>
      <c r="I11" s="299" t="s">
        <v>20</v>
      </c>
    </row>
    <row r="12" spans="1:9" x14ac:dyDescent="0.3">
      <c r="A12" s="134">
        <v>7429</v>
      </c>
      <c r="B12" s="115" t="s">
        <v>224</v>
      </c>
      <c r="C12" s="254"/>
      <c r="D12" s="289" t="s">
        <v>17</v>
      </c>
      <c r="E12" s="161"/>
      <c r="F12" s="195"/>
      <c r="G12" s="293"/>
      <c r="H12" s="320">
        <f>SUM(H11:H11)</f>
        <v>0</v>
      </c>
      <c r="I12" s="311">
        <f>SUM(I11:I11)</f>
        <v>0</v>
      </c>
    </row>
    <row r="13" spans="1:9" x14ac:dyDescent="0.3">
      <c r="A13" s="134"/>
      <c r="C13" s="254" t="s">
        <v>18</v>
      </c>
      <c r="D13" s="285" t="s">
        <v>63</v>
      </c>
      <c r="E13" s="297"/>
      <c r="F13" s="195"/>
      <c r="G13" s="293"/>
      <c r="H13" s="321" t="s">
        <v>20</v>
      </c>
      <c r="I13" s="299" t="s">
        <v>20</v>
      </c>
    </row>
    <row r="14" spans="1:9" ht="15.75" thickBot="1" x14ac:dyDescent="0.35">
      <c r="A14" s="134"/>
      <c r="C14" s="360"/>
      <c r="D14" s="200" t="s">
        <v>21</v>
      </c>
      <c r="E14" s="359"/>
      <c r="F14" s="300"/>
      <c r="G14" s="262"/>
      <c r="H14" s="320">
        <f>SUM(H13:H13)</f>
        <v>0</v>
      </c>
      <c r="I14" s="311">
        <f>SUM(I13:I13)</f>
        <v>0</v>
      </c>
    </row>
    <row r="15" spans="1:9" x14ac:dyDescent="0.3">
      <c r="A15" s="134"/>
      <c r="C15" s="202" t="s">
        <v>22</v>
      </c>
      <c r="D15" s="215" t="s">
        <v>23</v>
      </c>
      <c r="E15" s="161"/>
      <c r="F15" s="195"/>
      <c r="G15" s="293"/>
      <c r="H15" s="192"/>
      <c r="I15" s="193"/>
    </row>
    <row r="16" spans="1:9" x14ac:dyDescent="0.3">
      <c r="A16" s="134"/>
      <c r="C16" s="194" t="s">
        <v>15</v>
      </c>
      <c r="D16" s="195" t="s">
        <v>84</v>
      </c>
      <c r="E16" s="161"/>
      <c r="F16" s="195"/>
      <c r="G16" s="293"/>
      <c r="H16" s="197"/>
      <c r="I16" s="198"/>
    </row>
    <row r="17" spans="1:9" x14ac:dyDescent="0.3">
      <c r="A17" s="134"/>
      <c r="C17" s="194"/>
      <c r="D17" s="195" t="s">
        <v>24</v>
      </c>
      <c r="E17" s="161"/>
      <c r="F17" s="195"/>
      <c r="G17" s="293"/>
      <c r="H17" s="199" t="s">
        <v>20</v>
      </c>
      <c r="I17" s="13" t="s">
        <v>20</v>
      </c>
    </row>
    <row r="18" spans="1:9" x14ac:dyDescent="0.3">
      <c r="A18" s="134">
        <v>168923</v>
      </c>
      <c r="B18" s="115" t="s">
        <v>631</v>
      </c>
      <c r="C18" s="194"/>
      <c r="D18" s="195" t="s">
        <v>25</v>
      </c>
      <c r="E18" s="161"/>
      <c r="F18" s="195"/>
      <c r="G18" s="293"/>
      <c r="H18" s="199" t="s">
        <v>20</v>
      </c>
      <c r="I18" s="13" t="s">
        <v>20</v>
      </c>
    </row>
    <row r="19" spans="1:9" x14ac:dyDescent="0.3">
      <c r="A19" s="134"/>
      <c r="C19" s="194"/>
      <c r="D19" s="195" t="s">
        <v>26</v>
      </c>
      <c r="E19" s="161"/>
      <c r="F19" s="195"/>
      <c r="G19" s="293"/>
      <c r="H19" s="199" t="s">
        <v>20</v>
      </c>
      <c r="I19" s="13" t="s">
        <v>20</v>
      </c>
    </row>
    <row r="20" spans="1:9" x14ac:dyDescent="0.3">
      <c r="A20" s="134"/>
      <c r="C20" s="194" t="s">
        <v>18</v>
      </c>
      <c r="D20" s="195" t="s">
        <v>27</v>
      </c>
      <c r="E20" s="161"/>
      <c r="F20" s="195"/>
      <c r="G20" s="293"/>
      <c r="H20" s="199" t="s">
        <v>20</v>
      </c>
      <c r="I20" s="13" t="s">
        <v>20</v>
      </c>
    </row>
    <row r="21" spans="1:9" x14ac:dyDescent="0.3">
      <c r="A21" s="134"/>
      <c r="C21" s="194"/>
      <c r="D21" s="195" t="s">
        <v>25</v>
      </c>
      <c r="E21" s="161"/>
      <c r="F21" s="195"/>
      <c r="G21" s="293"/>
      <c r="H21" s="199" t="s">
        <v>20</v>
      </c>
      <c r="I21" s="13" t="s">
        <v>20</v>
      </c>
    </row>
    <row r="22" spans="1:9" x14ac:dyDescent="0.3">
      <c r="A22" s="134"/>
      <c r="C22" s="194"/>
      <c r="D22" s="195" t="s">
        <v>26</v>
      </c>
      <c r="E22" s="161"/>
      <c r="F22" s="195"/>
      <c r="G22" s="293"/>
      <c r="H22" s="199" t="s">
        <v>20</v>
      </c>
      <c r="I22" s="13" t="s">
        <v>20</v>
      </c>
    </row>
    <row r="23" spans="1:9" x14ac:dyDescent="0.3">
      <c r="A23" s="134">
        <v>182148</v>
      </c>
      <c r="B23" s="115" t="s">
        <v>641</v>
      </c>
      <c r="C23" s="194" t="s">
        <v>28</v>
      </c>
      <c r="D23" s="195" t="s">
        <v>29</v>
      </c>
      <c r="E23" s="161"/>
      <c r="F23" s="195"/>
      <c r="G23" s="293"/>
      <c r="H23" s="199" t="s">
        <v>20</v>
      </c>
      <c r="I23" s="13" t="s">
        <v>20</v>
      </c>
    </row>
    <row r="24" spans="1:9" x14ac:dyDescent="0.3">
      <c r="A24" s="134">
        <v>171590</v>
      </c>
      <c r="B24" s="115" t="s">
        <v>161</v>
      </c>
      <c r="C24" s="194"/>
      <c r="D24" s="200" t="s">
        <v>21</v>
      </c>
      <c r="E24" s="161"/>
      <c r="F24" s="195"/>
      <c r="G24" s="293"/>
      <c r="H24" s="201" t="s">
        <v>20</v>
      </c>
      <c r="I24" s="40" t="s">
        <v>20</v>
      </c>
    </row>
    <row r="25" spans="1:9" x14ac:dyDescent="0.3">
      <c r="A25" s="134"/>
      <c r="C25" s="254"/>
      <c r="D25" s="289" t="s">
        <v>17</v>
      </c>
      <c r="E25" s="161"/>
      <c r="F25" s="195"/>
      <c r="G25" s="293"/>
      <c r="H25" s="201" t="s">
        <v>20</v>
      </c>
      <c r="I25" s="40" t="s">
        <v>20</v>
      </c>
    </row>
    <row r="26" spans="1:9" x14ac:dyDescent="0.3">
      <c r="A26" s="134"/>
      <c r="C26" s="254"/>
      <c r="D26" s="302" t="s">
        <v>26</v>
      </c>
      <c r="E26" s="161"/>
      <c r="F26" s="195"/>
      <c r="G26" s="293"/>
      <c r="H26" s="319" t="s">
        <v>20</v>
      </c>
      <c r="I26" s="295" t="s">
        <v>20</v>
      </c>
    </row>
    <row r="27" spans="1:9" x14ac:dyDescent="0.3">
      <c r="A27" s="134"/>
      <c r="C27" s="254" t="s">
        <v>28</v>
      </c>
      <c r="D27" s="285" t="s">
        <v>29</v>
      </c>
      <c r="E27" s="161"/>
      <c r="F27" s="195"/>
      <c r="G27" s="293"/>
      <c r="H27" s="319" t="s">
        <v>20</v>
      </c>
      <c r="I27" s="295" t="s">
        <v>20</v>
      </c>
    </row>
    <row r="28" spans="1:9" x14ac:dyDescent="0.3">
      <c r="A28" s="134"/>
      <c r="C28" s="254" t="s">
        <v>162</v>
      </c>
      <c r="D28" s="289" t="s">
        <v>24</v>
      </c>
      <c r="E28" s="161"/>
      <c r="F28" s="195"/>
      <c r="G28" s="293"/>
      <c r="H28" s="319" t="s">
        <v>20</v>
      </c>
      <c r="I28" s="295" t="s">
        <v>20</v>
      </c>
    </row>
    <row r="29" spans="1:9" x14ac:dyDescent="0.3">
      <c r="A29" s="134"/>
      <c r="C29" s="195"/>
      <c r="D29" s="289" t="s">
        <v>21</v>
      </c>
      <c r="E29" s="290"/>
      <c r="F29" s="300"/>
      <c r="G29" s="297"/>
      <c r="H29" s="201" t="s">
        <v>20</v>
      </c>
      <c r="I29" s="201" t="s">
        <v>20</v>
      </c>
    </row>
    <row r="30" spans="1:9" x14ac:dyDescent="0.3">
      <c r="A30" s="134"/>
      <c r="C30" s="262" t="s">
        <v>30</v>
      </c>
      <c r="D30" s="289" t="s">
        <v>31</v>
      </c>
      <c r="E30" s="290"/>
      <c r="F30" s="300"/>
      <c r="G30" s="200"/>
      <c r="H30" s="325"/>
      <c r="I30" s="305"/>
    </row>
    <row r="31" spans="1:9" x14ac:dyDescent="0.3">
      <c r="A31" s="134"/>
      <c r="C31" s="262"/>
      <c r="D31" s="289" t="s">
        <v>986</v>
      </c>
      <c r="E31" s="290"/>
      <c r="F31" s="300"/>
      <c r="G31" s="200"/>
      <c r="H31" s="325"/>
      <c r="I31" s="305"/>
    </row>
    <row r="32" spans="1:9" x14ac:dyDescent="0.3">
      <c r="A32" s="134"/>
      <c r="C32" s="195"/>
      <c r="D32" s="302" t="s">
        <v>982</v>
      </c>
      <c r="E32" s="357" t="s">
        <v>983</v>
      </c>
      <c r="F32" s="358" t="s">
        <v>937</v>
      </c>
      <c r="G32" s="195">
        <v>11128000</v>
      </c>
      <c r="H32" s="319">
        <v>11108.92</v>
      </c>
      <c r="I32" s="295">
        <f>ROUND((H32/$H$51*100),2)</f>
        <v>32.520000000000003</v>
      </c>
    </row>
    <row r="33" spans="1:10" x14ac:dyDescent="0.3">
      <c r="A33" s="134"/>
      <c r="C33" s="195"/>
      <c r="D33" s="302" t="s">
        <v>984</v>
      </c>
      <c r="E33" s="357" t="s">
        <v>985</v>
      </c>
      <c r="F33" s="358" t="s">
        <v>937</v>
      </c>
      <c r="G33" s="195">
        <v>10000000</v>
      </c>
      <c r="H33" s="319">
        <v>9923.1200000000008</v>
      </c>
      <c r="I33" s="295">
        <f>ROUND((H33/$H$51*100),2)</f>
        <v>29.05</v>
      </c>
    </row>
    <row r="34" spans="1:10" x14ac:dyDescent="0.3">
      <c r="A34" s="134"/>
      <c r="C34" s="195"/>
      <c r="D34" s="289" t="s">
        <v>17</v>
      </c>
      <c r="E34" s="290"/>
      <c r="F34" s="300"/>
      <c r="G34" s="200"/>
      <c r="H34" s="361">
        <f>SUM(H32:H33)</f>
        <v>21032.04</v>
      </c>
      <c r="I34" s="362">
        <f>SUM(I32:I33)</f>
        <v>61.570000000000007</v>
      </c>
    </row>
    <row r="35" spans="1:10" x14ac:dyDescent="0.3">
      <c r="A35" s="134"/>
      <c r="C35" s="195"/>
      <c r="D35" s="289" t="s">
        <v>987</v>
      </c>
      <c r="E35" s="290"/>
      <c r="F35" s="300"/>
      <c r="G35" s="200"/>
      <c r="H35" s="325"/>
      <c r="I35" s="299"/>
    </row>
    <row r="36" spans="1:10" x14ac:dyDescent="0.3">
      <c r="A36" s="134"/>
      <c r="C36" s="195"/>
      <c r="D36" s="302" t="s">
        <v>1059</v>
      </c>
      <c r="E36" s="357" t="s">
        <v>988</v>
      </c>
      <c r="F36" s="358" t="s">
        <v>989</v>
      </c>
      <c r="G36" s="195">
        <v>2500000</v>
      </c>
      <c r="H36" s="319">
        <v>2475.92</v>
      </c>
      <c r="I36" s="295">
        <f>ROUND((H36/$H$51*100),2)</f>
        <v>7.25</v>
      </c>
    </row>
    <row r="37" spans="1:10" x14ac:dyDescent="0.3">
      <c r="A37" s="134"/>
      <c r="C37" s="195"/>
      <c r="D37" s="302" t="s">
        <v>1060</v>
      </c>
      <c r="E37" s="357" t="s">
        <v>990</v>
      </c>
      <c r="F37" s="358" t="s">
        <v>991</v>
      </c>
      <c r="G37" s="195">
        <v>2500000</v>
      </c>
      <c r="H37" s="319">
        <v>2475.92</v>
      </c>
      <c r="I37" s="295">
        <f>ROUND((H37/$H$51*100),2)</f>
        <v>7.25</v>
      </c>
    </row>
    <row r="38" spans="1:10" x14ac:dyDescent="0.3">
      <c r="A38" s="134"/>
      <c r="C38" s="195"/>
      <c r="D38" s="289" t="s">
        <v>17</v>
      </c>
      <c r="E38" s="290"/>
      <c r="F38" s="300"/>
      <c r="G38" s="300"/>
      <c r="H38" s="361">
        <f>SUM(H36:H37)</f>
        <v>4951.84</v>
      </c>
      <c r="I38" s="362">
        <f>SUM(I36:I37)</f>
        <v>14.5</v>
      </c>
    </row>
    <row r="39" spans="1:10" x14ac:dyDescent="0.3">
      <c r="A39" s="134"/>
      <c r="C39" s="195"/>
      <c r="D39" s="200" t="s">
        <v>1091</v>
      </c>
      <c r="E39" s="290"/>
      <c r="F39" s="300"/>
      <c r="G39" s="300"/>
      <c r="H39" s="325"/>
      <c r="I39" s="299"/>
    </row>
    <row r="40" spans="1:10" x14ac:dyDescent="0.3">
      <c r="A40" s="134"/>
      <c r="C40" s="195"/>
      <c r="D40" s="195" t="s">
        <v>1091</v>
      </c>
      <c r="E40" s="290"/>
      <c r="F40" s="300"/>
      <c r="G40" s="300"/>
      <c r="H40" s="326">
        <v>7150.6</v>
      </c>
      <c r="I40" s="295">
        <f>ROUND((H40/$H$51*100),2)</f>
        <v>20.93</v>
      </c>
    </row>
    <row r="41" spans="1:10" ht="15.75" thickBot="1" x14ac:dyDescent="0.35">
      <c r="A41" s="134"/>
      <c r="C41" s="195"/>
      <c r="D41" s="289" t="s">
        <v>17</v>
      </c>
      <c r="E41" s="290"/>
      <c r="F41" s="300"/>
      <c r="G41" s="300"/>
      <c r="H41" s="367">
        <f>H40</f>
        <v>7150.6</v>
      </c>
      <c r="I41" s="367">
        <f>I40</f>
        <v>20.93</v>
      </c>
    </row>
    <row r="42" spans="1:10" ht="15.75" thickBot="1" x14ac:dyDescent="0.35">
      <c r="A42" s="134"/>
      <c r="C42" s="195"/>
      <c r="D42" s="289" t="s">
        <v>21</v>
      </c>
      <c r="E42" s="290"/>
      <c r="F42" s="300"/>
      <c r="G42" s="337"/>
      <c r="H42" s="369">
        <f>H41+H38+H34</f>
        <v>33134.480000000003</v>
      </c>
      <c r="I42" s="370">
        <f>I41+I38+I34</f>
        <v>97</v>
      </c>
    </row>
    <row r="43" spans="1:10" x14ac:dyDescent="0.3">
      <c r="A43" s="134"/>
      <c r="C43" s="262" t="s">
        <v>35</v>
      </c>
      <c r="D43" s="289" t="s">
        <v>36</v>
      </c>
      <c r="E43" s="290"/>
      <c r="F43" s="262"/>
      <c r="G43" s="200"/>
      <c r="H43" s="322"/>
      <c r="I43" s="305"/>
    </row>
    <row r="44" spans="1:10" x14ac:dyDescent="0.3">
      <c r="A44" s="134"/>
      <c r="C44" s="195"/>
      <c r="D44" s="302" t="s">
        <v>37</v>
      </c>
      <c r="E44" s="290"/>
      <c r="F44" s="300"/>
      <c r="G44" s="200"/>
      <c r="H44" s="319" t="s">
        <v>20</v>
      </c>
      <c r="I44" s="295" t="s">
        <v>20</v>
      </c>
    </row>
    <row r="45" spans="1:10" ht="15.75" thickBot="1" x14ac:dyDescent="0.35">
      <c r="A45" s="134"/>
      <c r="C45" s="195"/>
      <c r="D45" s="289" t="s">
        <v>38</v>
      </c>
      <c r="E45" s="290"/>
      <c r="F45" s="300"/>
      <c r="G45" s="200"/>
      <c r="H45" s="319" t="s">
        <v>20</v>
      </c>
      <c r="I45" s="295" t="s">
        <v>20</v>
      </c>
    </row>
    <row r="46" spans="1:10" ht="15.75" thickBot="1" x14ac:dyDescent="0.35">
      <c r="A46" s="134"/>
      <c r="C46" s="195"/>
      <c r="D46" s="289" t="s">
        <v>17</v>
      </c>
      <c r="E46" s="161"/>
      <c r="F46" s="195"/>
      <c r="G46" s="293"/>
      <c r="H46" s="366">
        <f>SUM(H44:H45)</f>
        <v>0</v>
      </c>
      <c r="I46" s="365">
        <f>SUM(I44:I45)</f>
        <v>0</v>
      </c>
      <c r="J46" s="327"/>
    </row>
    <row r="47" spans="1:10" x14ac:dyDescent="0.3">
      <c r="A47" s="134"/>
      <c r="C47" s="195"/>
      <c r="D47" s="289" t="s">
        <v>21</v>
      </c>
      <c r="E47" s="290"/>
      <c r="F47" s="300"/>
      <c r="G47" s="200"/>
      <c r="H47" s="363">
        <f>+H46</f>
        <v>0</v>
      </c>
      <c r="I47" s="364">
        <f>+I46</f>
        <v>0</v>
      </c>
      <c r="J47" s="182"/>
    </row>
    <row r="48" spans="1:10" x14ac:dyDescent="0.3">
      <c r="A48" s="134"/>
      <c r="C48" s="262" t="s">
        <v>39</v>
      </c>
      <c r="D48" s="289" t="s">
        <v>40</v>
      </c>
      <c r="E48" s="290"/>
      <c r="F48" s="195"/>
      <c r="G48" s="293"/>
      <c r="H48" s="319" t="s">
        <v>20</v>
      </c>
      <c r="I48" s="295" t="s">
        <v>20</v>
      </c>
      <c r="J48" s="182"/>
    </row>
    <row r="49" spans="1:10" ht="15.75" thickBot="1" x14ac:dyDescent="0.35">
      <c r="A49" s="134"/>
      <c r="C49" s="195"/>
      <c r="D49" s="229" t="s">
        <v>41</v>
      </c>
      <c r="E49" s="290"/>
      <c r="F49" s="195"/>
      <c r="G49" s="293"/>
      <c r="H49" s="319">
        <f>H51-H42</f>
        <v>1023.5499999999956</v>
      </c>
      <c r="I49" s="295">
        <f>ROUND((H49/$H$51*100),2)</f>
        <v>3</v>
      </c>
      <c r="J49" s="182"/>
    </row>
    <row r="50" spans="1:10" ht="15.75" thickBot="1" x14ac:dyDescent="0.35">
      <c r="A50" s="134"/>
      <c r="C50" s="254"/>
      <c r="D50" s="289" t="s">
        <v>21</v>
      </c>
      <c r="E50" s="290"/>
      <c r="F50" s="195"/>
      <c r="G50" s="293"/>
      <c r="H50" s="330">
        <f>H49</f>
        <v>1023.5499999999956</v>
      </c>
      <c r="I50" s="368">
        <f>I49</f>
        <v>3</v>
      </c>
      <c r="J50" s="182"/>
    </row>
    <row r="51" spans="1:10" ht="15.75" thickBot="1" x14ac:dyDescent="0.35">
      <c r="B51" s="115" t="s">
        <v>165</v>
      </c>
      <c r="C51" s="265"/>
      <c r="D51" s="312" t="s">
        <v>148</v>
      </c>
      <c r="E51" s="313"/>
      <c r="F51" s="265"/>
      <c r="G51" s="265"/>
      <c r="H51" s="332">
        <v>34158.03</v>
      </c>
      <c r="I51" s="333">
        <f>I50+I42</f>
        <v>100</v>
      </c>
      <c r="J51" s="182"/>
    </row>
    <row r="52" spans="1:10" x14ac:dyDescent="0.3">
      <c r="C52" s="165"/>
      <c r="D52" s="166" t="s">
        <v>45</v>
      </c>
      <c r="E52" s="166"/>
      <c r="F52" s="167"/>
      <c r="G52" s="167"/>
      <c r="H52" s="167"/>
      <c r="I52" s="133"/>
    </row>
    <row r="53" spans="1:10" x14ac:dyDescent="0.3">
      <c r="C53" s="165"/>
      <c r="D53" s="168" t="s">
        <v>46</v>
      </c>
      <c r="E53" s="168"/>
      <c r="F53" s="167"/>
      <c r="G53" s="169" t="s">
        <v>20</v>
      </c>
      <c r="H53" s="170"/>
      <c r="I53" s="133"/>
    </row>
    <row r="54" spans="1:10" x14ac:dyDescent="0.3">
      <c r="C54" s="165"/>
      <c r="D54" s="168" t="s">
        <v>47</v>
      </c>
      <c r="E54" s="168"/>
      <c r="F54" s="167"/>
      <c r="G54" s="169" t="s">
        <v>20</v>
      </c>
      <c r="H54" s="170"/>
      <c r="I54" s="133"/>
    </row>
    <row r="55" spans="1:10" x14ac:dyDescent="0.3">
      <c r="B55" s="115" t="s">
        <v>165</v>
      </c>
      <c r="C55" s="165"/>
      <c r="D55" s="168" t="s">
        <v>1057</v>
      </c>
      <c r="E55" s="168"/>
      <c r="F55" s="167"/>
      <c r="G55" s="171"/>
      <c r="H55" s="170"/>
      <c r="I55" s="133"/>
    </row>
    <row r="56" spans="1:10" x14ac:dyDescent="0.3">
      <c r="C56" s="165"/>
      <c r="D56" s="168" t="s">
        <v>66</v>
      </c>
      <c r="E56" s="168"/>
      <c r="F56" s="167"/>
      <c r="G56" s="388" t="s">
        <v>1055</v>
      </c>
      <c r="H56" s="170"/>
      <c r="I56" s="133"/>
    </row>
    <row r="57" spans="1:10" x14ac:dyDescent="0.3">
      <c r="C57" s="165"/>
      <c r="D57" s="168" t="s">
        <v>1006</v>
      </c>
      <c r="E57" s="168"/>
      <c r="F57" s="167"/>
      <c r="G57" s="388" t="s">
        <v>1055</v>
      </c>
      <c r="H57" s="170"/>
      <c r="I57" s="133"/>
      <c r="J57" s="142"/>
    </row>
    <row r="58" spans="1:10" x14ac:dyDescent="0.3">
      <c r="C58" s="165"/>
      <c r="D58" s="168" t="s">
        <v>1017</v>
      </c>
      <c r="E58" s="168"/>
      <c r="F58" s="167"/>
      <c r="G58" s="388" t="s">
        <v>1055</v>
      </c>
      <c r="H58" s="170"/>
      <c r="I58" s="133"/>
    </row>
    <row r="59" spans="1:10" x14ac:dyDescent="0.3">
      <c r="C59" s="165"/>
      <c r="D59" s="168" t="s">
        <v>1008</v>
      </c>
      <c r="E59" s="168"/>
      <c r="F59" s="167"/>
      <c r="G59" s="388" t="s">
        <v>1055</v>
      </c>
      <c r="H59" s="170"/>
      <c r="I59" s="133"/>
    </row>
    <row r="60" spans="1:10" x14ac:dyDescent="0.3">
      <c r="C60" s="165"/>
      <c r="D60" s="168" t="s">
        <v>1009</v>
      </c>
      <c r="E60" s="168"/>
      <c r="F60" s="167"/>
      <c r="G60" s="388" t="s">
        <v>1055</v>
      </c>
      <c r="H60" s="170"/>
      <c r="I60" s="133"/>
    </row>
    <row r="61" spans="1:10" x14ac:dyDescent="0.3">
      <c r="C61" s="165"/>
      <c r="D61" s="168" t="s">
        <v>68</v>
      </c>
      <c r="E61" s="168"/>
      <c r="F61" s="167"/>
      <c r="G61" s="388" t="s">
        <v>1055</v>
      </c>
      <c r="H61" s="170"/>
      <c r="I61" s="133"/>
    </row>
    <row r="62" spans="1:10" x14ac:dyDescent="0.3">
      <c r="C62" s="165"/>
      <c r="D62" s="168" t="s">
        <v>1003</v>
      </c>
      <c r="E62" s="168"/>
      <c r="F62" s="167"/>
      <c r="G62" s="388" t="s">
        <v>1055</v>
      </c>
      <c r="H62" s="170"/>
      <c r="I62" s="133"/>
    </row>
    <row r="63" spans="1:10" x14ac:dyDescent="0.3">
      <c r="C63" s="165"/>
      <c r="D63" s="168" t="s">
        <v>1004</v>
      </c>
      <c r="E63" s="168"/>
      <c r="F63" s="167"/>
      <c r="G63" s="388" t="s">
        <v>1055</v>
      </c>
      <c r="H63" s="170"/>
      <c r="I63" s="133"/>
    </row>
    <row r="64" spans="1:10" x14ac:dyDescent="0.3">
      <c r="C64" s="165"/>
      <c r="D64" s="168" t="s">
        <v>1005</v>
      </c>
      <c r="E64" s="168"/>
      <c r="F64" s="167"/>
      <c r="G64" s="388" t="s">
        <v>1055</v>
      </c>
      <c r="H64" s="170"/>
      <c r="I64" s="133"/>
    </row>
    <row r="65" spans="2:9" x14ac:dyDescent="0.3">
      <c r="C65" s="165"/>
      <c r="D65" s="168"/>
      <c r="E65" s="168"/>
      <c r="F65" s="167"/>
      <c r="G65" s="384"/>
      <c r="H65" s="170"/>
      <c r="I65" s="133"/>
    </row>
    <row r="66" spans="2:9" x14ac:dyDescent="0.3">
      <c r="B66" s="115" t="s">
        <v>165</v>
      </c>
      <c r="C66" s="165"/>
      <c r="D66" s="168" t="s">
        <v>1095</v>
      </c>
      <c r="E66" s="168"/>
      <c r="F66" s="167"/>
      <c r="G66" s="173"/>
      <c r="H66" s="170"/>
      <c r="I66" s="133"/>
    </row>
    <row r="67" spans="2:9" x14ac:dyDescent="0.3">
      <c r="B67" s="115" t="s">
        <v>171</v>
      </c>
      <c r="C67" s="165"/>
      <c r="D67" s="168" t="s">
        <v>66</v>
      </c>
      <c r="E67" s="168"/>
      <c r="F67" s="167"/>
      <c r="G67" s="384">
        <v>10.167899999999999</v>
      </c>
      <c r="H67" s="170"/>
      <c r="I67" s="229"/>
    </row>
    <row r="68" spans="2:9" x14ac:dyDescent="0.3">
      <c r="B68" s="115" t="s">
        <v>172</v>
      </c>
      <c r="C68" s="165"/>
      <c r="D68" s="168" t="s">
        <v>1006</v>
      </c>
      <c r="E68" s="168"/>
      <c r="F68" s="167"/>
      <c r="G68" s="384">
        <v>10.005100000000001</v>
      </c>
      <c r="H68" s="170"/>
      <c r="I68" s="229"/>
    </row>
    <row r="69" spans="2:9" x14ac:dyDescent="0.3">
      <c r="B69" s="115" t="s">
        <v>173</v>
      </c>
      <c r="C69" s="165"/>
      <c r="D69" s="168" t="s">
        <v>1007</v>
      </c>
      <c r="E69" s="168"/>
      <c r="F69" s="167"/>
      <c r="G69" s="384">
        <v>10.0495</v>
      </c>
      <c r="H69" s="170"/>
      <c r="I69" s="229"/>
    </row>
    <row r="70" spans="2:9" x14ac:dyDescent="0.3">
      <c r="C70" s="165"/>
      <c r="D70" s="168" t="s">
        <v>1017</v>
      </c>
      <c r="E70" s="168"/>
      <c r="F70" s="167"/>
      <c r="G70" s="384">
        <v>10.003399999999999</v>
      </c>
      <c r="H70" s="170"/>
      <c r="I70" s="229"/>
    </row>
    <row r="71" spans="2:9" x14ac:dyDescent="0.3">
      <c r="C71" s="165"/>
      <c r="D71" s="168" t="s">
        <v>1008</v>
      </c>
      <c r="E71" s="168"/>
      <c r="F71" s="167"/>
      <c r="G71" s="384">
        <v>10.003</v>
      </c>
      <c r="H71" s="170"/>
      <c r="I71" s="229"/>
    </row>
    <row r="72" spans="2:9" x14ac:dyDescent="0.3">
      <c r="C72" s="165"/>
      <c r="D72" s="168" t="s">
        <v>1009</v>
      </c>
      <c r="E72" s="168"/>
      <c r="F72" s="167"/>
      <c r="G72" s="384">
        <v>10.029999999999999</v>
      </c>
      <c r="H72" s="170"/>
      <c r="I72" s="229"/>
    </row>
    <row r="73" spans="2:9" x14ac:dyDescent="0.3">
      <c r="B73" s="115" t="s">
        <v>174</v>
      </c>
      <c r="C73" s="165"/>
      <c r="D73" s="168" t="s">
        <v>68</v>
      </c>
      <c r="E73" s="168"/>
      <c r="F73" s="167"/>
      <c r="G73" s="384">
        <v>10.1637</v>
      </c>
      <c r="H73" s="170"/>
      <c r="I73" s="229"/>
    </row>
    <row r="74" spans="2:9" x14ac:dyDescent="0.3">
      <c r="B74" s="115" t="s">
        <v>175</v>
      </c>
      <c r="C74" s="165"/>
      <c r="D74" s="168" t="s">
        <v>1003</v>
      </c>
      <c r="E74" s="168"/>
      <c r="F74" s="167"/>
      <c r="G74" s="384">
        <v>10.003</v>
      </c>
      <c r="H74" s="170"/>
      <c r="I74" s="229"/>
    </row>
    <row r="75" spans="2:9" x14ac:dyDescent="0.3">
      <c r="B75" s="115" t="s">
        <v>176</v>
      </c>
      <c r="C75" s="165"/>
      <c r="D75" s="168" t="s">
        <v>1004</v>
      </c>
      <c r="E75" s="168"/>
      <c r="F75" s="167"/>
      <c r="G75" s="384">
        <v>10.013</v>
      </c>
      <c r="H75" s="170"/>
      <c r="I75" s="229"/>
    </row>
    <row r="76" spans="2:9" x14ac:dyDescent="0.3">
      <c r="C76" s="165"/>
      <c r="D76" s="168" t="s">
        <v>1005</v>
      </c>
      <c r="E76" s="168"/>
      <c r="F76" s="167"/>
      <c r="G76" s="384">
        <v>10.029999999999999</v>
      </c>
      <c r="H76" s="170"/>
      <c r="I76" s="229"/>
    </row>
    <row r="77" spans="2:9" ht="15" customHeight="1" x14ac:dyDescent="0.3">
      <c r="C77" s="316"/>
      <c r="D77" s="61" t="s">
        <v>117</v>
      </c>
      <c r="E77" s="168"/>
      <c r="F77" s="167"/>
      <c r="G77" s="169" t="s">
        <v>20</v>
      </c>
      <c r="H77" s="170"/>
      <c r="I77" s="229"/>
    </row>
    <row r="78" spans="2:9" ht="15" customHeight="1" x14ac:dyDescent="0.3">
      <c r="C78" s="316"/>
      <c r="D78" s="65" t="s">
        <v>118</v>
      </c>
      <c r="E78" s="168"/>
      <c r="F78" s="167"/>
      <c r="G78" s="169" t="s">
        <v>1016</v>
      </c>
      <c r="H78" s="170"/>
      <c r="I78" s="229"/>
    </row>
    <row r="79" spans="2:9" x14ac:dyDescent="0.3">
      <c r="C79" s="316"/>
      <c r="D79" s="65" t="s">
        <v>119</v>
      </c>
      <c r="E79" s="65"/>
      <c r="F79" s="167"/>
      <c r="G79" s="174" t="s">
        <v>75</v>
      </c>
      <c r="H79" s="170"/>
      <c r="I79" s="229"/>
    </row>
    <row r="80" spans="2:9" x14ac:dyDescent="0.3">
      <c r="C80" s="316"/>
      <c r="D80" s="465" t="s">
        <v>76</v>
      </c>
      <c r="E80" s="466"/>
      <c r="F80" s="175" t="s">
        <v>77</v>
      </c>
      <c r="G80" s="175" t="s">
        <v>78</v>
      </c>
      <c r="H80" s="170"/>
      <c r="I80" s="229"/>
    </row>
    <row r="81" spans="3:10" ht="15.75" x14ac:dyDescent="0.3">
      <c r="C81" s="316"/>
      <c r="D81" s="460" t="s">
        <v>79</v>
      </c>
      <c r="E81" s="461"/>
      <c r="F81" s="395">
        <v>0.37990000000000002</v>
      </c>
      <c r="G81" s="395">
        <v>0.37990000000000002</v>
      </c>
      <c r="H81" s="170"/>
      <c r="I81" s="229"/>
    </row>
    <row r="82" spans="3:10" ht="15" customHeight="1" x14ac:dyDescent="0.3">
      <c r="C82" s="316"/>
      <c r="D82" s="460" t="s">
        <v>80</v>
      </c>
      <c r="E82" s="461"/>
      <c r="F82" s="396">
        <v>0.41000000000000003</v>
      </c>
      <c r="G82" s="396">
        <v>0.41000000000000003</v>
      </c>
      <c r="H82" s="170"/>
      <c r="I82" s="229"/>
    </row>
    <row r="83" spans="3:10" ht="15.75" x14ac:dyDescent="0.3">
      <c r="C83" s="316"/>
      <c r="D83" s="460" t="s">
        <v>130</v>
      </c>
      <c r="E83" s="461"/>
      <c r="F83" s="396">
        <v>0.19</v>
      </c>
      <c r="G83" s="396">
        <v>0.19</v>
      </c>
      <c r="H83" s="170"/>
      <c r="I83" s="229"/>
    </row>
    <row r="84" spans="3:10" ht="15.75" x14ac:dyDescent="0.3">
      <c r="C84" s="316"/>
      <c r="D84" s="460" t="s">
        <v>140</v>
      </c>
      <c r="E84" s="461"/>
      <c r="F84" s="396">
        <v>0.19</v>
      </c>
      <c r="G84" s="396">
        <v>0.19</v>
      </c>
      <c r="H84" s="170"/>
      <c r="I84" s="229"/>
    </row>
    <row r="85" spans="3:10" x14ac:dyDescent="0.3">
      <c r="C85" s="161"/>
      <c r="D85" s="162" t="s">
        <v>89</v>
      </c>
      <c r="E85" s="162"/>
      <c r="F85" s="163"/>
      <c r="G85" s="163"/>
      <c r="H85" s="164"/>
      <c r="I85" s="133"/>
      <c r="J85" s="182"/>
    </row>
    <row r="86" spans="3:10" x14ac:dyDescent="0.3">
      <c r="C86" s="161"/>
      <c r="D86" s="55" t="s">
        <v>166</v>
      </c>
      <c r="E86" s="162"/>
      <c r="F86" s="163"/>
      <c r="G86" s="163"/>
      <c r="H86" s="164"/>
      <c r="I86" s="133"/>
    </row>
    <row r="87" spans="3:10" x14ac:dyDescent="0.3">
      <c r="C87" s="161"/>
      <c r="D87" s="55" t="s">
        <v>1056</v>
      </c>
      <c r="E87" s="162"/>
      <c r="F87" s="163"/>
      <c r="G87" s="163"/>
      <c r="H87" s="164"/>
      <c r="I87" s="133"/>
      <c r="J87" s="182"/>
    </row>
    <row r="88" spans="3:10" x14ac:dyDescent="0.3">
      <c r="C88" s="161"/>
      <c r="D88" s="162" t="s">
        <v>142</v>
      </c>
      <c r="E88" s="162"/>
      <c r="F88" s="163"/>
      <c r="G88" s="163"/>
      <c r="H88" s="164"/>
      <c r="I88" s="133"/>
      <c r="J88" s="182"/>
    </row>
    <row r="89" spans="3:10" x14ac:dyDescent="0.3">
      <c r="C89" s="161"/>
      <c r="D89" s="55" t="s">
        <v>1096</v>
      </c>
      <c r="E89" s="162"/>
      <c r="F89" s="163"/>
      <c r="G89" s="163"/>
      <c r="H89" s="164"/>
      <c r="I89" s="133"/>
      <c r="J89" s="182"/>
    </row>
  </sheetData>
  <customSheetViews>
    <customSheetView guid="{62DD1CA0-C4DB-4681-AB87-8E5B064DADBB}" scale="85" showPageBreaks="1" showGridLines="0" fitToPage="1" printArea="1" hiddenColumns="1" view="pageBreakPreview" topLeftCell="C13">
      <selection activeCell="E20" sqref="E20"/>
      <rowBreaks count="1" manualBreakCount="1">
        <brk id="51" max="8" man="1"/>
      </row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67">
      <selection activeCell="D89" sqref="D89"/>
      <rowBreaks count="1" manualBreakCount="1">
        <brk id="87" max="8" man="1"/>
      </rowBreaks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73">
      <selection activeCell="D89" sqref="D89"/>
      <rowBreaks count="1" manualBreakCount="1">
        <brk id="87" max="8" man="1"/>
      </rowBreaks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1">
      <selection activeCell="D92" sqref="A92:XFD92"/>
      <rowBreaks count="1" manualBreakCount="1">
        <brk id="51" max="8" man="1"/>
      </row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34">
      <selection activeCell="J57" sqref="J57"/>
      <rowBreaks count="1" manualBreakCount="1">
        <brk id="51" max="8" man="1"/>
      </rowBreaks>
      <pageMargins left="0.7" right="0.7" top="0.75" bottom="0.75" header="0.3" footer="0.3"/>
      <pageSetup paperSize="9" scale="48" fitToHeight="0" orientation="portrait" r:id="rId5"/>
    </customSheetView>
  </customSheetViews>
  <mergeCells count="13">
    <mergeCell ref="C1:I1"/>
    <mergeCell ref="C2:I2"/>
    <mergeCell ref="C3:I3"/>
    <mergeCell ref="C4:I4"/>
    <mergeCell ref="C5:I5"/>
    <mergeCell ref="D82:E82"/>
    <mergeCell ref="D83:E83"/>
    <mergeCell ref="D84:E84"/>
    <mergeCell ref="C6:I6"/>
    <mergeCell ref="C7:I7"/>
    <mergeCell ref="C8:I8"/>
    <mergeCell ref="D80:E80"/>
    <mergeCell ref="D81:E81"/>
  </mergeCells>
  <pageMargins left="0.7" right="0.7" top="0.75" bottom="0.75" header="0.3" footer="0.3"/>
  <pageSetup paperSize="9" scale="50" fitToHeight="0" orientation="portrait" r:id="rId6"/>
  <rowBreaks count="1" manualBreakCount="1">
    <brk id="51" max="8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7"/>
  <sheetViews>
    <sheetView showGridLines="0" view="pageBreakPreview" topLeftCell="C1" zoomScale="85" zoomScaleNormal="85" zoomScaleSheetLayoutView="85" workbookViewId="0">
      <pane ySplit="8" topLeftCell="A123" activePane="bottomLeft" state="frozen"/>
      <selection activeCell="E20" sqref="E20"/>
      <selection pane="bottomLeft" activeCell="E20" sqref="E20"/>
    </sheetView>
  </sheetViews>
  <sheetFormatPr defaultColWidth="18.140625" defaultRowHeight="15" x14ac:dyDescent="0.3"/>
  <cols>
    <col min="1" max="1" width="8.28515625" style="79" hidden="1" customWidth="1"/>
    <col min="2" max="2" width="14" style="79" hidden="1" customWidth="1"/>
    <col min="3" max="3" width="10.5703125" style="1" bestFit="1" customWidth="1"/>
    <col min="4" max="4" width="71.28515625" style="1" bestFit="1" customWidth="1"/>
    <col min="5" max="5" width="16.5703125" style="1" customWidth="1"/>
    <col min="6" max="6" width="40.140625" style="69" customWidth="1"/>
    <col min="7" max="7" width="9.5703125" style="70" customWidth="1"/>
    <col min="8" max="8" width="19.28515625" style="1" bestFit="1" customWidth="1"/>
    <col min="9" max="9" width="21.5703125" style="71" customWidth="1"/>
    <col min="10" max="10" width="10.5703125" style="1" bestFit="1" customWidth="1"/>
    <col min="11" max="16384" width="18.140625" style="1"/>
  </cols>
  <sheetData>
    <row r="1" spans="1:10" ht="27" x14ac:dyDescent="0.45">
      <c r="C1" s="429" t="s">
        <v>0</v>
      </c>
      <c r="D1" s="430"/>
      <c r="E1" s="430"/>
      <c r="F1" s="430"/>
      <c r="G1" s="430"/>
      <c r="H1" s="430"/>
      <c r="I1" s="431"/>
      <c r="J1" s="432"/>
    </row>
    <row r="2" spans="1:10" ht="16.5" x14ac:dyDescent="0.3">
      <c r="C2" s="433" t="s">
        <v>1</v>
      </c>
      <c r="D2" s="434"/>
      <c r="E2" s="434"/>
      <c r="F2" s="434"/>
      <c r="G2" s="434"/>
      <c r="H2" s="434"/>
      <c r="I2" s="435"/>
      <c r="J2" s="432"/>
    </row>
    <row r="3" spans="1:10" s="79" customFormat="1" x14ac:dyDescent="0.3">
      <c r="C3" s="436" t="s">
        <v>1093</v>
      </c>
      <c r="D3" s="437"/>
      <c r="E3" s="437"/>
      <c r="F3" s="437"/>
      <c r="G3" s="437"/>
      <c r="H3" s="437"/>
      <c r="I3" s="438"/>
      <c r="J3" s="432"/>
    </row>
    <row r="4" spans="1:10" x14ac:dyDescent="0.3">
      <c r="C4" s="439" t="s">
        <v>2</v>
      </c>
      <c r="D4" s="437"/>
      <c r="E4" s="437"/>
      <c r="F4" s="437"/>
      <c r="G4" s="437"/>
      <c r="H4" s="437"/>
      <c r="I4" s="438"/>
      <c r="J4" s="432"/>
    </row>
    <row r="5" spans="1:10" ht="19.5" x14ac:dyDescent="0.35">
      <c r="C5" s="440" t="str">
        <f>+'YO01'!C5</f>
        <v>HALF-YEARLY PORTFOLIO STATEMENT AS ON MARCH 31, 2019</v>
      </c>
      <c r="D5" s="441"/>
      <c r="E5" s="441"/>
      <c r="F5" s="441"/>
      <c r="G5" s="441"/>
      <c r="H5" s="441"/>
      <c r="I5" s="442"/>
      <c r="J5" s="432"/>
    </row>
    <row r="6" spans="1:10" ht="16.5" thickBot="1" x14ac:dyDescent="0.35">
      <c r="C6" s="423" t="s">
        <v>3</v>
      </c>
      <c r="D6" s="424"/>
      <c r="E6" s="424"/>
      <c r="F6" s="424"/>
      <c r="G6" s="424"/>
      <c r="H6" s="424"/>
      <c r="I6" s="425"/>
    </row>
    <row r="7" spans="1:10" s="2" customFormat="1" ht="22.5" customHeight="1" thickBot="1" x14ac:dyDescent="0.35">
      <c r="A7" s="80"/>
      <c r="B7" s="80"/>
      <c r="C7" s="443" t="s">
        <v>1063</v>
      </c>
      <c r="D7" s="444"/>
      <c r="E7" s="444"/>
      <c r="F7" s="444"/>
      <c r="G7" s="444"/>
      <c r="H7" s="444"/>
      <c r="I7" s="445"/>
      <c r="J7" s="81"/>
    </row>
    <row r="8" spans="1:10" s="2" customFormat="1" ht="15.75" thickBot="1" x14ac:dyDescent="0.35">
      <c r="A8" s="80"/>
      <c r="B8" s="80"/>
      <c r="C8" s="443" t="s">
        <v>1083</v>
      </c>
      <c r="D8" s="444"/>
      <c r="E8" s="444"/>
      <c r="F8" s="444"/>
      <c r="G8" s="444"/>
      <c r="H8" s="444"/>
      <c r="I8" s="445"/>
      <c r="J8" s="81"/>
    </row>
    <row r="9" spans="1:10" ht="38.25" customHeight="1" thickBot="1" x14ac:dyDescent="0.35">
      <c r="C9" s="3" t="s">
        <v>4</v>
      </c>
      <c r="D9" s="82" t="s">
        <v>5</v>
      </c>
      <c r="E9" s="5" t="s">
        <v>6</v>
      </c>
      <c r="F9" s="6" t="s">
        <v>7</v>
      </c>
      <c r="G9" s="5" t="s">
        <v>8</v>
      </c>
      <c r="H9" s="5" t="s">
        <v>9</v>
      </c>
      <c r="I9" s="7" t="s">
        <v>10</v>
      </c>
      <c r="J9" s="81"/>
    </row>
    <row r="10" spans="1:10" x14ac:dyDescent="0.3">
      <c r="C10" s="83" t="s">
        <v>11</v>
      </c>
      <c r="D10" s="84" t="s">
        <v>12</v>
      </c>
      <c r="E10" s="37"/>
      <c r="F10" s="11"/>
      <c r="G10" s="12"/>
      <c r="H10" s="12"/>
      <c r="I10" s="13"/>
      <c r="J10" s="81"/>
    </row>
    <row r="11" spans="1:10" x14ac:dyDescent="0.3">
      <c r="A11" s="85" t="s">
        <v>13</v>
      </c>
      <c r="B11" s="85" t="s">
        <v>14</v>
      </c>
      <c r="C11" s="15" t="s">
        <v>15</v>
      </c>
      <c r="D11" s="86" t="s">
        <v>55</v>
      </c>
      <c r="E11" s="44"/>
      <c r="F11" s="11"/>
      <c r="G11" s="12"/>
      <c r="H11" s="18"/>
      <c r="I11" s="19"/>
      <c r="J11" s="81"/>
    </row>
    <row r="12" spans="1:10" x14ac:dyDescent="0.3">
      <c r="A12" s="87">
        <v>2933</v>
      </c>
      <c r="B12" s="79" t="s">
        <v>309</v>
      </c>
      <c r="C12" s="15">
        <v>1</v>
      </c>
      <c r="D12" s="88" t="s">
        <v>698</v>
      </c>
      <c r="E12" s="23" t="s">
        <v>311</v>
      </c>
      <c r="F12" s="23" t="s">
        <v>273</v>
      </c>
      <c r="G12" s="24">
        <v>14924</v>
      </c>
      <c r="H12" s="18">
        <v>101.54</v>
      </c>
      <c r="I12" s="127">
        <f>ROUND((H12/$H$138*100),2)</f>
        <v>4.01</v>
      </c>
    </row>
    <row r="13" spans="1:10" x14ac:dyDescent="0.3">
      <c r="A13" s="87">
        <v>16371</v>
      </c>
      <c r="B13" s="79" t="s">
        <v>310</v>
      </c>
      <c r="C13" s="15">
        <f t="shared" ref="C13:C76" si="0">+C12+1</f>
        <v>2</v>
      </c>
      <c r="D13" s="88" t="s">
        <v>699</v>
      </c>
      <c r="E13" s="23" t="s">
        <v>310</v>
      </c>
      <c r="F13" s="23" t="s">
        <v>273</v>
      </c>
      <c r="G13" s="24">
        <v>71703</v>
      </c>
      <c r="H13" s="18">
        <v>69.16</v>
      </c>
      <c r="I13" s="127">
        <f t="shared" ref="I13:I76" si="1">ROUND((H13/$H$138*100),2)</f>
        <v>2.73</v>
      </c>
    </row>
    <row r="14" spans="1:10" x14ac:dyDescent="0.3">
      <c r="A14" s="87">
        <v>157056</v>
      </c>
      <c r="B14" s="79" t="s">
        <v>311</v>
      </c>
      <c r="C14" s="15">
        <f t="shared" si="0"/>
        <v>3</v>
      </c>
      <c r="D14" s="88" t="s">
        <v>700</v>
      </c>
      <c r="E14" s="23" t="s">
        <v>701</v>
      </c>
      <c r="F14" s="23" t="s">
        <v>274</v>
      </c>
      <c r="G14" s="24">
        <v>10338</v>
      </c>
      <c r="H14" s="18">
        <v>55.02</v>
      </c>
      <c r="I14" s="127">
        <f t="shared" si="1"/>
        <v>2.17</v>
      </c>
    </row>
    <row r="15" spans="1:10" x14ac:dyDescent="0.3">
      <c r="A15" s="87">
        <v>16345</v>
      </c>
      <c r="B15" s="79" t="s">
        <v>312</v>
      </c>
      <c r="C15" s="15">
        <f t="shared" si="0"/>
        <v>4</v>
      </c>
      <c r="D15" s="88" t="s">
        <v>702</v>
      </c>
      <c r="E15" s="23" t="s">
        <v>312</v>
      </c>
      <c r="F15" s="23" t="s">
        <v>288</v>
      </c>
      <c r="G15" s="24">
        <v>8364</v>
      </c>
      <c r="H15" s="18">
        <v>52.65</v>
      </c>
      <c r="I15" s="127">
        <f t="shared" si="1"/>
        <v>2.08</v>
      </c>
    </row>
    <row r="16" spans="1:10" x14ac:dyDescent="0.3">
      <c r="A16" s="87">
        <v>11325</v>
      </c>
      <c r="B16" s="79" t="s">
        <v>313</v>
      </c>
      <c r="C16" s="15">
        <f t="shared" si="0"/>
        <v>5</v>
      </c>
      <c r="D16" s="88" t="s">
        <v>703</v>
      </c>
      <c r="E16" s="23" t="s">
        <v>704</v>
      </c>
      <c r="F16" s="23" t="s">
        <v>274</v>
      </c>
      <c r="G16" s="24">
        <v>33518</v>
      </c>
      <c r="H16" s="18">
        <v>51.25</v>
      </c>
      <c r="I16" s="127">
        <f t="shared" si="1"/>
        <v>2.02</v>
      </c>
    </row>
    <row r="17" spans="1:9" x14ac:dyDescent="0.3">
      <c r="A17" s="87">
        <v>53117</v>
      </c>
      <c r="B17" s="79" t="s">
        <v>314</v>
      </c>
      <c r="C17" s="15">
        <f t="shared" si="0"/>
        <v>6</v>
      </c>
      <c r="D17" s="88" t="s">
        <v>705</v>
      </c>
      <c r="E17" s="23" t="s">
        <v>313</v>
      </c>
      <c r="F17" s="23" t="s">
        <v>282</v>
      </c>
      <c r="G17" s="24">
        <v>65439</v>
      </c>
      <c r="H17" s="18">
        <v>48.29</v>
      </c>
      <c r="I17" s="127">
        <f t="shared" si="1"/>
        <v>1.91</v>
      </c>
    </row>
    <row r="18" spans="1:9" x14ac:dyDescent="0.3">
      <c r="A18" s="87">
        <v>29442</v>
      </c>
      <c r="B18" s="79" t="s">
        <v>315</v>
      </c>
      <c r="C18" s="15">
        <f t="shared" si="0"/>
        <v>7</v>
      </c>
      <c r="D18" s="88" t="s">
        <v>706</v>
      </c>
      <c r="E18" s="23" t="s">
        <v>309</v>
      </c>
      <c r="F18" s="23" t="s">
        <v>295</v>
      </c>
      <c r="G18" s="24">
        <v>9079</v>
      </c>
      <c r="H18" s="18">
        <v>46.52</v>
      </c>
      <c r="I18" s="127">
        <f t="shared" si="1"/>
        <v>1.84</v>
      </c>
    </row>
    <row r="19" spans="1:9" x14ac:dyDescent="0.3">
      <c r="A19" s="87">
        <v>44043</v>
      </c>
      <c r="B19" s="79" t="s">
        <v>316</v>
      </c>
      <c r="C19" s="15">
        <f t="shared" si="0"/>
        <v>8</v>
      </c>
      <c r="D19" s="88" t="s">
        <v>707</v>
      </c>
      <c r="E19" s="23" t="s">
        <v>708</v>
      </c>
      <c r="F19" s="23" t="s">
        <v>274</v>
      </c>
      <c r="G19" s="24">
        <v>37180</v>
      </c>
      <c r="H19" s="18">
        <v>45.77</v>
      </c>
      <c r="I19" s="127">
        <f t="shared" si="1"/>
        <v>1.81</v>
      </c>
    </row>
    <row r="20" spans="1:9" x14ac:dyDescent="0.3">
      <c r="A20" s="87">
        <v>142093</v>
      </c>
      <c r="B20" s="79" t="s">
        <v>317</v>
      </c>
      <c r="C20" s="15">
        <f t="shared" si="0"/>
        <v>9</v>
      </c>
      <c r="D20" s="88" t="s">
        <v>709</v>
      </c>
      <c r="E20" s="23" t="s">
        <v>341</v>
      </c>
      <c r="F20" s="23" t="s">
        <v>277</v>
      </c>
      <c r="G20" s="24">
        <v>2469</v>
      </c>
      <c r="H20" s="18">
        <v>45.49</v>
      </c>
      <c r="I20" s="127">
        <f t="shared" si="1"/>
        <v>1.8</v>
      </c>
    </row>
    <row r="21" spans="1:9" x14ac:dyDescent="0.3">
      <c r="A21" s="87">
        <v>9466</v>
      </c>
      <c r="B21" s="79" t="s">
        <v>318</v>
      </c>
      <c r="C21" s="15">
        <f t="shared" si="0"/>
        <v>10</v>
      </c>
      <c r="D21" s="88" t="s">
        <v>710</v>
      </c>
      <c r="E21" s="23" t="s">
        <v>316</v>
      </c>
      <c r="F21" s="23" t="s">
        <v>274</v>
      </c>
      <c r="G21" s="24">
        <v>10708</v>
      </c>
      <c r="H21" s="18">
        <v>45.1</v>
      </c>
      <c r="I21" s="127">
        <f t="shared" si="1"/>
        <v>1.78</v>
      </c>
    </row>
    <row r="22" spans="1:9" x14ac:dyDescent="0.3">
      <c r="A22" s="87">
        <v>67237</v>
      </c>
      <c r="B22" s="79" t="s">
        <v>319</v>
      </c>
      <c r="C22" s="15">
        <f t="shared" si="0"/>
        <v>11</v>
      </c>
      <c r="D22" s="88" t="s">
        <v>711</v>
      </c>
      <c r="E22" s="23" t="s">
        <v>330</v>
      </c>
      <c r="F22" s="23" t="s">
        <v>299</v>
      </c>
      <c r="G22" s="24">
        <v>3316</v>
      </c>
      <c r="H22" s="18">
        <v>40.71</v>
      </c>
      <c r="I22" s="127">
        <f t="shared" si="1"/>
        <v>1.61</v>
      </c>
    </row>
    <row r="23" spans="1:9" x14ac:dyDescent="0.3">
      <c r="A23" s="87">
        <v>6674</v>
      </c>
      <c r="B23" s="79" t="s">
        <v>320</v>
      </c>
      <c r="C23" s="15">
        <f t="shared" si="0"/>
        <v>12</v>
      </c>
      <c r="D23" s="88" t="s">
        <v>712</v>
      </c>
      <c r="E23" s="23" t="s">
        <v>333</v>
      </c>
      <c r="F23" s="23" t="s">
        <v>300</v>
      </c>
      <c r="G23" s="24">
        <v>26149</v>
      </c>
      <c r="H23" s="18">
        <v>40.5</v>
      </c>
      <c r="I23" s="127">
        <f t="shared" si="1"/>
        <v>1.6</v>
      </c>
    </row>
    <row r="24" spans="1:9" x14ac:dyDescent="0.3">
      <c r="A24" s="87">
        <v>29088</v>
      </c>
      <c r="B24" s="79" t="s">
        <v>321</v>
      </c>
      <c r="C24" s="15">
        <f t="shared" si="0"/>
        <v>13</v>
      </c>
      <c r="D24" s="88" t="s">
        <v>713</v>
      </c>
      <c r="E24" s="23" t="s">
        <v>329</v>
      </c>
      <c r="F24" s="23" t="s">
        <v>291</v>
      </c>
      <c r="G24" s="24">
        <v>12639</v>
      </c>
      <c r="H24" s="18">
        <v>38.61</v>
      </c>
      <c r="I24" s="127">
        <f t="shared" si="1"/>
        <v>1.52</v>
      </c>
    </row>
    <row r="25" spans="1:9" x14ac:dyDescent="0.3">
      <c r="A25" s="87">
        <v>13629</v>
      </c>
      <c r="B25" s="79" t="s">
        <v>322</v>
      </c>
      <c r="C25" s="15">
        <f t="shared" si="0"/>
        <v>14</v>
      </c>
      <c r="D25" s="88" t="s">
        <v>714</v>
      </c>
      <c r="E25" s="23" t="s">
        <v>324</v>
      </c>
      <c r="F25" s="23" t="s">
        <v>274</v>
      </c>
      <c r="G25" s="24">
        <v>2654</v>
      </c>
      <c r="H25" s="18">
        <v>38.549999999999997</v>
      </c>
      <c r="I25" s="127">
        <f t="shared" si="1"/>
        <v>1.52</v>
      </c>
    </row>
    <row r="26" spans="1:9" x14ac:dyDescent="0.3">
      <c r="A26" s="87">
        <v>13032</v>
      </c>
      <c r="B26" s="79" t="s">
        <v>323</v>
      </c>
      <c r="C26" s="15">
        <f t="shared" si="0"/>
        <v>15</v>
      </c>
      <c r="D26" s="88" t="s">
        <v>715</v>
      </c>
      <c r="E26" s="23" t="s">
        <v>321</v>
      </c>
      <c r="F26" s="23" t="s">
        <v>274</v>
      </c>
      <c r="G26" s="24">
        <v>19192</v>
      </c>
      <c r="H26" s="18">
        <v>37.950000000000003</v>
      </c>
      <c r="I26" s="127">
        <f t="shared" si="1"/>
        <v>1.5</v>
      </c>
    </row>
    <row r="27" spans="1:9" x14ac:dyDescent="0.3">
      <c r="A27" s="87">
        <v>56165</v>
      </c>
      <c r="B27" s="79" t="s">
        <v>324</v>
      </c>
      <c r="C27" s="15">
        <f t="shared" si="0"/>
        <v>16</v>
      </c>
      <c r="D27" s="88" t="s">
        <v>716</v>
      </c>
      <c r="E27" s="23" t="s">
        <v>337</v>
      </c>
      <c r="F27" s="23" t="s">
        <v>276</v>
      </c>
      <c r="G27" s="24">
        <v>2621</v>
      </c>
      <c r="H27" s="18">
        <v>37.85</v>
      </c>
      <c r="I27" s="127">
        <f t="shared" si="1"/>
        <v>1.49</v>
      </c>
    </row>
    <row r="28" spans="1:9" x14ac:dyDescent="0.3">
      <c r="A28" s="87">
        <v>30349</v>
      </c>
      <c r="B28" s="79" t="s">
        <v>325</v>
      </c>
      <c r="C28" s="15">
        <f t="shared" si="0"/>
        <v>17</v>
      </c>
      <c r="D28" s="88" t="s">
        <v>717</v>
      </c>
      <c r="E28" s="23" t="s">
        <v>322</v>
      </c>
      <c r="F28" s="23" t="s">
        <v>297</v>
      </c>
      <c r="G28" s="24">
        <v>6347</v>
      </c>
      <c r="H28" s="18">
        <v>37.369999999999997</v>
      </c>
      <c r="I28" s="127">
        <f t="shared" si="1"/>
        <v>1.48</v>
      </c>
    </row>
    <row r="29" spans="1:9" x14ac:dyDescent="0.3">
      <c r="A29" s="87">
        <v>29746</v>
      </c>
      <c r="B29" s="79" t="s">
        <v>326</v>
      </c>
      <c r="C29" s="15">
        <f t="shared" si="0"/>
        <v>18</v>
      </c>
      <c r="D29" s="88" t="s">
        <v>718</v>
      </c>
      <c r="E29" s="23" t="s">
        <v>387</v>
      </c>
      <c r="F29" s="23" t="s">
        <v>273</v>
      </c>
      <c r="G29" s="24">
        <v>6229</v>
      </c>
      <c r="H29" s="18">
        <v>37.1</v>
      </c>
      <c r="I29" s="127">
        <f t="shared" si="1"/>
        <v>1.47</v>
      </c>
    </row>
    <row r="30" spans="1:9" x14ac:dyDescent="0.3">
      <c r="A30" s="87">
        <v>32647</v>
      </c>
      <c r="B30" s="79" t="s">
        <v>327</v>
      </c>
      <c r="C30" s="15">
        <f t="shared" si="0"/>
        <v>19</v>
      </c>
      <c r="D30" s="88" t="s">
        <v>719</v>
      </c>
      <c r="E30" s="23" t="s">
        <v>338</v>
      </c>
      <c r="F30" s="23" t="s">
        <v>277</v>
      </c>
      <c r="G30" s="24">
        <v>3914</v>
      </c>
      <c r="H30" s="18">
        <v>36.97</v>
      </c>
      <c r="I30" s="127">
        <f t="shared" si="1"/>
        <v>1.46</v>
      </c>
    </row>
    <row r="31" spans="1:9" x14ac:dyDescent="0.3">
      <c r="A31" s="87">
        <v>149317</v>
      </c>
      <c r="B31" s="79" t="s">
        <v>328</v>
      </c>
      <c r="C31" s="15">
        <f t="shared" si="0"/>
        <v>20</v>
      </c>
      <c r="D31" s="88" t="s">
        <v>720</v>
      </c>
      <c r="E31" s="23" t="s">
        <v>352</v>
      </c>
      <c r="F31" s="23" t="s">
        <v>273</v>
      </c>
      <c r="G31" s="24">
        <v>66121</v>
      </c>
      <c r="H31" s="18">
        <v>36.700000000000003</v>
      </c>
      <c r="I31" s="127">
        <f t="shared" si="1"/>
        <v>1.45</v>
      </c>
    </row>
    <row r="32" spans="1:9" x14ac:dyDescent="0.3">
      <c r="A32" s="87">
        <v>181742</v>
      </c>
      <c r="B32" s="79" t="s">
        <v>329</v>
      </c>
      <c r="C32" s="15">
        <f t="shared" si="0"/>
        <v>21</v>
      </c>
      <c r="D32" s="88" t="s">
        <v>721</v>
      </c>
      <c r="E32" s="23" t="s">
        <v>722</v>
      </c>
      <c r="F32" s="23" t="s">
        <v>295</v>
      </c>
      <c r="G32" s="24">
        <v>4905</v>
      </c>
      <c r="H32" s="18">
        <v>36.590000000000003</v>
      </c>
      <c r="I32" s="127">
        <f t="shared" si="1"/>
        <v>1.45</v>
      </c>
    </row>
    <row r="33" spans="1:9" x14ac:dyDescent="0.3">
      <c r="A33" s="87">
        <v>38022</v>
      </c>
      <c r="B33" s="79" t="s">
        <v>330</v>
      </c>
      <c r="C33" s="15">
        <f t="shared" si="0"/>
        <v>22</v>
      </c>
      <c r="D33" s="88" t="s">
        <v>723</v>
      </c>
      <c r="E33" s="23" t="s">
        <v>325</v>
      </c>
      <c r="F33" s="23" t="s">
        <v>298</v>
      </c>
      <c r="G33" s="24">
        <v>16575</v>
      </c>
      <c r="H33" s="18">
        <v>36.25</v>
      </c>
      <c r="I33" s="127">
        <f t="shared" si="1"/>
        <v>1.43</v>
      </c>
    </row>
    <row r="34" spans="1:9" x14ac:dyDescent="0.3">
      <c r="A34" s="87">
        <v>19361</v>
      </c>
      <c r="B34" s="79" t="s">
        <v>331</v>
      </c>
      <c r="C34" s="15">
        <f t="shared" si="0"/>
        <v>23</v>
      </c>
      <c r="D34" s="88" t="s">
        <v>724</v>
      </c>
      <c r="E34" s="23" t="s">
        <v>331</v>
      </c>
      <c r="F34" s="23" t="s">
        <v>287</v>
      </c>
      <c r="G34" s="24">
        <v>4849</v>
      </c>
      <c r="H34" s="18">
        <v>35.68</v>
      </c>
      <c r="I34" s="127">
        <f t="shared" si="1"/>
        <v>1.41</v>
      </c>
    </row>
    <row r="35" spans="1:9" x14ac:dyDescent="0.3">
      <c r="A35" s="87">
        <v>12240</v>
      </c>
      <c r="B35" s="79" t="s">
        <v>332</v>
      </c>
      <c r="C35" s="15">
        <f t="shared" si="0"/>
        <v>24</v>
      </c>
      <c r="D35" s="88" t="s">
        <v>725</v>
      </c>
      <c r="E35" s="23" t="s">
        <v>726</v>
      </c>
      <c r="F35" s="23" t="s">
        <v>273</v>
      </c>
      <c r="G35" s="24">
        <v>37068</v>
      </c>
      <c r="H35" s="18">
        <v>35.4</v>
      </c>
      <c r="I35" s="127">
        <f t="shared" si="1"/>
        <v>1.4</v>
      </c>
    </row>
    <row r="36" spans="1:9" x14ac:dyDescent="0.3">
      <c r="A36" s="87">
        <v>16993</v>
      </c>
      <c r="B36" s="79" t="s">
        <v>333</v>
      </c>
      <c r="C36" s="15">
        <f t="shared" si="0"/>
        <v>25</v>
      </c>
      <c r="D36" s="88" t="s">
        <v>727</v>
      </c>
      <c r="E36" s="23" t="s">
        <v>342</v>
      </c>
      <c r="F36" s="23" t="s">
        <v>281</v>
      </c>
      <c r="G36" s="24">
        <v>5400</v>
      </c>
      <c r="H36" s="18">
        <v>34.950000000000003</v>
      </c>
      <c r="I36" s="127">
        <f t="shared" si="1"/>
        <v>1.38</v>
      </c>
    </row>
    <row r="37" spans="1:9" x14ac:dyDescent="0.3">
      <c r="A37" s="87">
        <v>28850</v>
      </c>
      <c r="B37" s="79" t="s">
        <v>334</v>
      </c>
      <c r="C37" s="15">
        <f t="shared" si="0"/>
        <v>26</v>
      </c>
      <c r="D37" s="88" t="s">
        <v>728</v>
      </c>
      <c r="E37" s="23" t="s">
        <v>320</v>
      </c>
      <c r="F37" s="23" t="s">
        <v>279</v>
      </c>
      <c r="G37" s="24">
        <v>7377</v>
      </c>
      <c r="H37" s="18">
        <v>34.74</v>
      </c>
      <c r="I37" s="127">
        <f t="shared" si="1"/>
        <v>1.37</v>
      </c>
    </row>
    <row r="38" spans="1:9" x14ac:dyDescent="0.3">
      <c r="A38" s="87">
        <v>79215</v>
      </c>
      <c r="B38" s="79" t="s">
        <v>335</v>
      </c>
      <c r="C38" s="15">
        <f t="shared" si="0"/>
        <v>27</v>
      </c>
      <c r="D38" s="88" t="s">
        <v>729</v>
      </c>
      <c r="E38" s="23" t="s">
        <v>354</v>
      </c>
      <c r="F38" s="23" t="s">
        <v>281</v>
      </c>
      <c r="G38" s="24">
        <v>1772</v>
      </c>
      <c r="H38" s="18">
        <v>34.549999999999997</v>
      </c>
      <c r="I38" s="127">
        <f t="shared" si="1"/>
        <v>1.36</v>
      </c>
    </row>
    <row r="39" spans="1:9" x14ac:dyDescent="0.3">
      <c r="A39" s="87">
        <v>25034</v>
      </c>
      <c r="B39" s="79" t="s">
        <v>336</v>
      </c>
      <c r="C39" s="15">
        <f t="shared" si="0"/>
        <v>28</v>
      </c>
      <c r="D39" s="88" t="s">
        <v>730</v>
      </c>
      <c r="E39" s="23" t="s">
        <v>328</v>
      </c>
      <c r="F39" s="23" t="s">
        <v>288</v>
      </c>
      <c r="G39" s="24">
        <v>14942</v>
      </c>
      <c r="H39" s="18">
        <v>33.950000000000003</v>
      </c>
      <c r="I39" s="127">
        <f t="shared" si="1"/>
        <v>1.34</v>
      </c>
    </row>
    <row r="40" spans="1:9" x14ac:dyDescent="0.3">
      <c r="A40" s="87">
        <v>48216</v>
      </c>
      <c r="B40" s="79" t="s">
        <v>337</v>
      </c>
      <c r="C40" s="15">
        <f t="shared" si="0"/>
        <v>29</v>
      </c>
      <c r="D40" s="88" t="s">
        <v>731</v>
      </c>
      <c r="E40" s="23" t="s">
        <v>326</v>
      </c>
      <c r="F40" s="23" t="s">
        <v>288</v>
      </c>
      <c r="G40" s="24">
        <v>4904</v>
      </c>
      <c r="H40" s="18">
        <v>32.659999999999997</v>
      </c>
      <c r="I40" s="127">
        <f t="shared" si="1"/>
        <v>1.29</v>
      </c>
    </row>
    <row r="41" spans="1:9" x14ac:dyDescent="0.3">
      <c r="A41" s="87">
        <v>40540</v>
      </c>
      <c r="B41" s="79" t="s">
        <v>338</v>
      </c>
      <c r="C41" s="15">
        <f t="shared" si="0"/>
        <v>30</v>
      </c>
      <c r="D41" s="88" t="s">
        <v>732</v>
      </c>
      <c r="E41" s="23" t="s">
        <v>350</v>
      </c>
      <c r="F41" s="23" t="s">
        <v>277</v>
      </c>
      <c r="G41" s="24">
        <v>3227</v>
      </c>
      <c r="H41" s="18">
        <v>31.98</v>
      </c>
      <c r="I41" s="127">
        <f t="shared" si="1"/>
        <v>1.26</v>
      </c>
    </row>
    <row r="42" spans="1:9" x14ac:dyDescent="0.3">
      <c r="A42" s="87">
        <v>42786</v>
      </c>
      <c r="B42" s="79" t="s">
        <v>339</v>
      </c>
      <c r="C42" s="15">
        <f t="shared" si="0"/>
        <v>31</v>
      </c>
      <c r="D42" s="88" t="s">
        <v>733</v>
      </c>
      <c r="E42" s="23" t="s">
        <v>334</v>
      </c>
      <c r="F42" s="23" t="s">
        <v>274</v>
      </c>
      <c r="G42" s="24">
        <v>11125</v>
      </c>
      <c r="H42" s="18">
        <v>30.68</v>
      </c>
      <c r="I42" s="127">
        <f t="shared" si="1"/>
        <v>1.21</v>
      </c>
    </row>
    <row r="43" spans="1:9" x14ac:dyDescent="0.3">
      <c r="A43" s="87">
        <v>145365</v>
      </c>
      <c r="B43" s="79" t="s">
        <v>340</v>
      </c>
      <c r="C43" s="15">
        <f t="shared" si="0"/>
        <v>32</v>
      </c>
      <c r="D43" s="88" t="s">
        <v>734</v>
      </c>
      <c r="E43" s="23" t="s">
        <v>323</v>
      </c>
      <c r="F43" s="23" t="s">
        <v>276</v>
      </c>
      <c r="G43" s="24">
        <v>15041</v>
      </c>
      <c r="H43" s="18">
        <v>30.68</v>
      </c>
      <c r="I43" s="127">
        <f t="shared" si="1"/>
        <v>1.21</v>
      </c>
    </row>
    <row r="44" spans="1:9" x14ac:dyDescent="0.3">
      <c r="A44" s="87">
        <v>19520</v>
      </c>
      <c r="B44" s="79" t="s">
        <v>341</v>
      </c>
      <c r="C44" s="15">
        <f t="shared" si="0"/>
        <v>33</v>
      </c>
      <c r="D44" s="88" t="s">
        <v>735</v>
      </c>
      <c r="E44" s="23" t="s">
        <v>378</v>
      </c>
      <c r="F44" s="23" t="s">
        <v>288</v>
      </c>
      <c r="G44" s="24">
        <v>2181</v>
      </c>
      <c r="H44" s="18">
        <v>30.64</v>
      </c>
      <c r="I44" s="127">
        <f t="shared" si="1"/>
        <v>1.21</v>
      </c>
    </row>
    <row r="45" spans="1:9" x14ac:dyDescent="0.3">
      <c r="A45" s="87">
        <v>21772</v>
      </c>
      <c r="B45" s="79" t="s">
        <v>342</v>
      </c>
      <c r="C45" s="15">
        <f t="shared" si="0"/>
        <v>34</v>
      </c>
      <c r="D45" s="88" t="s">
        <v>736</v>
      </c>
      <c r="E45" s="23" t="s">
        <v>336</v>
      </c>
      <c r="F45" s="23" t="s">
        <v>274</v>
      </c>
      <c r="G45" s="24">
        <v>6987</v>
      </c>
      <c r="H45" s="18">
        <v>30.41</v>
      </c>
      <c r="I45" s="127">
        <f t="shared" si="1"/>
        <v>1.2</v>
      </c>
    </row>
    <row r="46" spans="1:9" x14ac:dyDescent="0.3">
      <c r="A46" s="87">
        <v>19573</v>
      </c>
      <c r="B46" s="79" t="s">
        <v>343</v>
      </c>
      <c r="C46" s="15">
        <f t="shared" si="0"/>
        <v>35</v>
      </c>
      <c r="D46" s="88" t="s">
        <v>737</v>
      </c>
      <c r="E46" s="23" t="s">
        <v>738</v>
      </c>
      <c r="F46" s="23" t="s">
        <v>302</v>
      </c>
      <c r="G46" s="24">
        <v>6534</v>
      </c>
      <c r="H46" s="18">
        <v>29.65</v>
      </c>
      <c r="I46" s="127">
        <f t="shared" si="1"/>
        <v>1.17</v>
      </c>
    </row>
    <row r="47" spans="1:9" x14ac:dyDescent="0.3">
      <c r="A47" s="87">
        <v>178816</v>
      </c>
      <c r="B47" s="79" t="s">
        <v>344</v>
      </c>
      <c r="C47" s="15">
        <f t="shared" si="0"/>
        <v>36</v>
      </c>
      <c r="D47" s="88" t="s">
        <v>739</v>
      </c>
      <c r="E47" s="23" t="s">
        <v>740</v>
      </c>
      <c r="F47" s="23" t="s">
        <v>306</v>
      </c>
      <c r="G47" s="24">
        <v>31614</v>
      </c>
      <c r="H47" s="18">
        <v>29.48</v>
      </c>
      <c r="I47" s="127">
        <f t="shared" si="1"/>
        <v>1.1599999999999999</v>
      </c>
    </row>
    <row r="48" spans="1:9" x14ac:dyDescent="0.3">
      <c r="A48" s="87">
        <v>162142</v>
      </c>
      <c r="B48" s="79" t="s">
        <v>345</v>
      </c>
      <c r="C48" s="15">
        <f t="shared" si="0"/>
        <v>37</v>
      </c>
      <c r="D48" s="88" t="s">
        <v>741</v>
      </c>
      <c r="E48" s="23" t="s">
        <v>335</v>
      </c>
      <c r="F48" s="23" t="s">
        <v>298</v>
      </c>
      <c r="G48" s="24">
        <v>2932</v>
      </c>
      <c r="H48" s="18">
        <v>29.19</v>
      </c>
      <c r="I48" s="127">
        <f t="shared" si="1"/>
        <v>1.1499999999999999</v>
      </c>
    </row>
    <row r="49" spans="1:9" x14ac:dyDescent="0.3">
      <c r="A49" s="87">
        <v>75293</v>
      </c>
      <c r="B49" s="79" t="s">
        <v>346</v>
      </c>
      <c r="C49" s="15">
        <f t="shared" si="0"/>
        <v>38</v>
      </c>
      <c r="D49" s="88" t="s">
        <v>742</v>
      </c>
      <c r="E49" s="23" t="s">
        <v>327</v>
      </c>
      <c r="F49" s="23" t="s">
        <v>275</v>
      </c>
      <c r="G49" s="24">
        <v>17501</v>
      </c>
      <c r="H49" s="18">
        <v>29.12</v>
      </c>
      <c r="I49" s="127">
        <f t="shared" si="1"/>
        <v>1.1499999999999999</v>
      </c>
    </row>
    <row r="50" spans="1:9" x14ac:dyDescent="0.3">
      <c r="A50" s="87">
        <v>40745</v>
      </c>
      <c r="B50" s="79" t="s">
        <v>347</v>
      </c>
      <c r="C50" s="15">
        <f t="shared" si="0"/>
        <v>39</v>
      </c>
      <c r="D50" s="88" t="s">
        <v>743</v>
      </c>
      <c r="E50" s="23" t="s">
        <v>744</v>
      </c>
      <c r="F50" s="23" t="s">
        <v>276</v>
      </c>
      <c r="G50" s="24">
        <v>401</v>
      </c>
      <c r="H50" s="18">
        <v>29.06</v>
      </c>
      <c r="I50" s="127">
        <f t="shared" si="1"/>
        <v>1.1499999999999999</v>
      </c>
    </row>
    <row r="51" spans="1:9" x14ac:dyDescent="0.3">
      <c r="A51" s="87">
        <v>13173</v>
      </c>
      <c r="B51" s="79" t="s">
        <v>348</v>
      </c>
      <c r="C51" s="15">
        <f t="shared" si="0"/>
        <v>40</v>
      </c>
      <c r="D51" s="88" t="s">
        <v>745</v>
      </c>
      <c r="E51" s="23" t="s">
        <v>353</v>
      </c>
      <c r="F51" s="23" t="s">
        <v>276</v>
      </c>
      <c r="G51" s="24">
        <v>8767</v>
      </c>
      <c r="H51" s="18">
        <v>28.38</v>
      </c>
      <c r="I51" s="127">
        <f t="shared" si="1"/>
        <v>1.1200000000000001</v>
      </c>
    </row>
    <row r="52" spans="1:9" x14ac:dyDescent="0.3">
      <c r="A52" s="87">
        <v>24919</v>
      </c>
      <c r="B52" s="79" t="s">
        <v>349</v>
      </c>
      <c r="C52" s="15">
        <f t="shared" si="0"/>
        <v>41</v>
      </c>
      <c r="D52" s="88" t="s">
        <v>746</v>
      </c>
      <c r="E52" s="23" t="s">
        <v>332</v>
      </c>
      <c r="F52" s="23" t="s">
        <v>298</v>
      </c>
      <c r="G52" s="24">
        <v>12187</v>
      </c>
      <c r="H52" s="18">
        <v>27.15</v>
      </c>
      <c r="I52" s="127">
        <f t="shared" si="1"/>
        <v>1.07</v>
      </c>
    </row>
    <row r="53" spans="1:9" x14ac:dyDescent="0.3">
      <c r="A53" s="87">
        <v>5450</v>
      </c>
      <c r="B53" s="79" t="s">
        <v>350</v>
      </c>
      <c r="C53" s="15">
        <f t="shared" si="0"/>
        <v>42</v>
      </c>
      <c r="D53" s="88" t="s">
        <v>747</v>
      </c>
      <c r="E53" s="23" t="s">
        <v>748</v>
      </c>
      <c r="F53" s="23" t="s">
        <v>277</v>
      </c>
      <c r="G53" s="24">
        <v>1566</v>
      </c>
      <c r="H53" s="18">
        <v>26.66</v>
      </c>
      <c r="I53" s="127">
        <f t="shared" si="1"/>
        <v>1.05</v>
      </c>
    </row>
    <row r="54" spans="1:9" x14ac:dyDescent="0.3">
      <c r="A54" s="87">
        <v>160710</v>
      </c>
      <c r="B54" s="79" t="s">
        <v>351</v>
      </c>
      <c r="C54" s="15">
        <f t="shared" si="0"/>
        <v>43</v>
      </c>
      <c r="D54" s="88" t="s">
        <v>749</v>
      </c>
      <c r="E54" s="23" t="s">
        <v>375</v>
      </c>
      <c r="F54" s="23" t="s">
        <v>274</v>
      </c>
      <c r="G54" s="24">
        <v>7917</v>
      </c>
      <c r="H54" s="18">
        <v>25.82</v>
      </c>
      <c r="I54" s="127">
        <f t="shared" si="1"/>
        <v>1.02</v>
      </c>
    </row>
    <row r="55" spans="1:9" x14ac:dyDescent="0.3">
      <c r="A55" s="87">
        <v>142383</v>
      </c>
      <c r="B55" s="79" t="s">
        <v>352</v>
      </c>
      <c r="C55" s="15">
        <f t="shared" si="0"/>
        <v>44</v>
      </c>
      <c r="D55" s="88" t="s">
        <v>750</v>
      </c>
      <c r="E55" s="23" t="s">
        <v>343</v>
      </c>
      <c r="F55" s="23" t="s">
        <v>286</v>
      </c>
      <c r="G55" s="24">
        <v>14331</v>
      </c>
      <c r="H55" s="18">
        <v>25.75</v>
      </c>
      <c r="I55" s="127">
        <f t="shared" si="1"/>
        <v>1.02</v>
      </c>
    </row>
    <row r="56" spans="1:9" x14ac:dyDescent="0.3">
      <c r="A56" s="87">
        <v>53081</v>
      </c>
      <c r="B56" s="79" t="s">
        <v>353</v>
      </c>
      <c r="C56" s="15">
        <f t="shared" si="0"/>
        <v>45</v>
      </c>
      <c r="D56" s="88" t="s">
        <v>751</v>
      </c>
      <c r="E56" s="23" t="s">
        <v>340</v>
      </c>
      <c r="F56" s="23" t="s">
        <v>281</v>
      </c>
      <c r="G56" s="24">
        <v>1468</v>
      </c>
      <c r="H56" s="18">
        <v>25.7</v>
      </c>
      <c r="I56" s="127">
        <f t="shared" si="1"/>
        <v>1.01</v>
      </c>
    </row>
    <row r="57" spans="1:9" x14ac:dyDescent="0.3">
      <c r="A57" s="87">
        <v>25052</v>
      </c>
      <c r="B57" s="79" t="s">
        <v>354</v>
      </c>
      <c r="C57" s="15">
        <f t="shared" si="0"/>
        <v>46</v>
      </c>
      <c r="D57" s="88" t="s">
        <v>752</v>
      </c>
      <c r="E57" s="23" t="s">
        <v>374</v>
      </c>
      <c r="F57" s="23" t="s">
        <v>302</v>
      </c>
      <c r="G57" s="24">
        <v>11426</v>
      </c>
      <c r="H57" s="18">
        <v>25.18</v>
      </c>
      <c r="I57" s="127">
        <f t="shared" si="1"/>
        <v>0.99</v>
      </c>
    </row>
    <row r="58" spans="1:9" x14ac:dyDescent="0.3">
      <c r="A58" s="87">
        <v>24952</v>
      </c>
      <c r="B58" s="79" t="s">
        <v>355</v>
      </c>
      <c r="C58" s="15">
        <f t="shared" si="0"/>
        <v>47</v>
      </c>
      <c r="D58" s="88" t="s">
        <v>753</v>
      </c>
      <c r="E58" s="23" t="s">
        <v>356</v>
      </c>
      <c r="F58" s="23" t="s">
        <v>274</v>
      </c>
      <c r="G58" s="24">
        <v>19782</v>
      </c>
      <c r="H58" s="18">
        <v>24.79</v>
      </c>
      <c r="I58" s="127">
        <f t="shared" si="1"/>
        <v>0.98</v>
      </c>
    </row>
    <row r="59" spans="1:9" x14ac:dyDescent="0.3">
      <c r="A59" s="87">
        <v>47408</v>
      </c>
      <c r="B59" s="79" t="s">
        <v>356</v>
      </c>
      <c r="C59" s="15">
        <f t="shared" si="0"/>
        <v>48</v>
      </c>
      <c r="D59" s="88" t="s">
        <v>754</v>
      </c>
      <c r="E59" s="23" t="s">
        <v>358</v>
      </c>
      <c r="F59" s="23" t="s">
        <v>293</v>
      </c>
      <c r="G59" s="24">
        <v>2392</v>
      </c>
      <c r="H59" s="18">
        <v>24.68</v>
      </c>
      <c r="I59" s="127">
        <f t="shared" si="1"/>
        <v>0.97</v>
      </c>
    </row>
    <row r="60" spans="1:9" x14ac:dyDescent="0.3">
      <c r="A60" s="87">
        <v>29441</v>
      </c>
      <c r="B60" s="79" t="s">
        <v>357</v>
      </c>
      <c r="C60" s="15">
        <f t="shared" si="0"/>
        <v>49</v>
      </c>
      <c r="D60" s="88" t="s">
        <v>755</v>
      </c>
      <c r="E60" s="23" t="s">
        <v>365</v>
      </c>
      <c r="F60" s="23" t="s">
        <v>296</v>
      </c>
      <c r="G60" s="24">
        <v>996</v>
      </c>
      <c r="H60" s="18">
        <v>23.93</v>
      </c>
      <c r="I60" s="127">
        <f t="shared" si="1"/>
        <v>0.95</v>
      </c>
    </row>
    <row r="61" spans="1:9" x14ac:dyDescent="0.3">
      <c r="A61" s="87">
        <v>84816</v>
      </c>
      <c r="B61" s="79" t="s">
        <v>358</v>
      </c>
      <c r="C61" s="15">
        <f t="shared" si="0"/>
        <v>50</v>
      </c>
      <c r="D61" s="88" t="s">
        <v>756</v>
      </c>
      <c r="E61" s="23" t="s">
        <v>381</v>
      </c>
      <c r="F61" s="23" t="s">
        <v>274</v>
      </c>
      <c r="G61" s="24">
        <v>3761</v>
      </c>
      <c r="H61" s="18">
        <v>23.15</v>
      </c>
      <c r="I61" s="127">
        <f t="shared" si="1"/>
        <v>0.91</v>
      </c>
    </row>
    <row r="62" spans="1:9" x14ac:dyDescent="0.3">
      <c r="A62" s="87">
        <v>22897</v>
      </c>
      <c r="B62" s="79" t="s">
        <v>359</v>
      </c>
      <c r="C62" s="15">
        <f t="shared" si="0"/>
        <v>51</v>
      </c>
      <c r="D62" s="88" t="s">
        <v>757</v>
      </c>
      <c r="E62" s="23" t="s">
        <v>372</v>
      </c>
      <c r="F62" s="23" t="s">
        <v>304</v>
      </c>
      <c r="G62" s="24">
        <v>4202</v>
      </c>
      <c r="H62" s="18">
        <v>22.2</v>
      </c>
      <c r="I62" s="127">
        <f t="shared" si="1"/>
        <v>0.88</v>
      </c>
    </row>
    <row r="63" spans="1:9" x14ac:dyDescent="0.3">
      <c r="A63" s="87">
        <v>8762</v>
      </c>
      <c r="B63" s="79" t="s">
        <v>360</v>
      </c>
      <c r="C63" s="15">
        <f t="shared" si="0"/>
        <v>52</v>
      </c>
      <c r="D63" s="88" t="s">
        <v>303</v>
      </c>
      <c r="E63" s="23" t="s">
        <v>366</v>
      </c>
      <c r="F63" s="23" t="s">
        <v>273</v>
      </c>
      <c r="G63" s="24">
        <v>7339</v>
      </c>
      <c r="H63" s="18">
        <v>21.38</v>
      </c>
      <c r="I63" s="127">
        <f t="shared" si="1"/>
        <v>0.84</v>
      </c>
    </row>
    <row r="64" spans="1:9" x14ac:dyDescent="0.3">
      <c r="A64" s="87">
        <v>24955</v>
      </c>
      <c r="B64" s="79" t="s">
        <v>361</v>
      </c>
      <c r="C64" s="15">
        <f t="shared" si="0"/>
        <v>53</v>
      </c>
      <c r="D64" s="88" t="s">
        <v>758</v>
      </c>
      <c r="E64" s="23" t="s">
        <v>349</v>
      </c>
      <c r="F64" s="23" t="s">
        <v>298</v>
      </c>
      <c r="G64" s="24">
        <v>2961</v>
      </c>
      <c r="H64" s="18">
        <v>21.32</v>
      </c>
      <c r="I64" s="127">
        <f t="shared" si="1"/>
        <v>0.84</v>
      </c>
    </row>
    <row r="65" spans="1:9" x14ac:dyDescent="0.3">
      <c r="A65" s="87">
        <v>189983</v>
      </c>
      <c r="B65" s="79" t="s">
        <v>362</v>
      </c>
      <c r="C65" s="15">
        <f t="shared" si="0"/>
        <v>54</v>
      </c>
      <c r="D65" s="88" t="s">
        <v>759</v>
      </c>
      <c r="E65" s="23" t="s">
        <v>760</v>
      </c>
      <c r="F65" s="23" t="s">
        <v>290</v>
      </c>
      <c r="G65" s="24">
        <v>3364</v>
      </c>
      <c r="H65" s="18">
        <v>21.13</v>
      </c>
      <c r="I65" s="127">
        <f t="shared" si="1"/>
        <v>0.83</v>
      </c>
    </row>
    <row r="66" spans="1:9" x14ac:dyDescent="0.3">
      <c r="A66" s="87">
        <v>16368</v>
      </c>
      <c r="B66" s="79" t="s">
        <v>363</v>
      </c>
      <c r="C66" s="15">
        <f t="shared" si="0"/>
        <v>55</v>
      </c>
      <c r="D66" s="88" t="s">
        <v>761</v>
      </c>
      <c r="E66" s="23" t="s">
        <v>762</v>
      </c>
      <c r="F66" s="23" t="s">
        <v>279</v>
      </c>
      <c r="G66" s="24">
        <v>2523</v>
      </c>
      <c r="H66" s="18">
        <v>20.079999999999998</v>
      </c>
      <c r="I66" s="127">
        <f t="shared" si="1"/>
        <v>0.79</v>
      </c>
    </row>
    <row r="67" spans="1:9" x14ac:dyDescent="0.3">
      <c r="A67" s="87">
        <v>18450</v>
      </c>
      <c r="B67" s="79" t="s">
        <v>364</v>
      </c>
      <c r="C67" s="15">
        <f t="shared" si="0"/>
        <v>56</v>
      </c>
      <c r="D67" s="88" t="s">
        <v>763</v>
      </c>
      <c r="E67" s="23" t="s">
        <v>361</v>
      </c>
      <c r="F67" s="23" t="s">
        <v>301</v>
      </c>
      <c r="G67" s="24">
        <v>3908</v>
      </c>
      <c r="H67" s="18">
        <v>19.829999999999998</v>
      </c>
      <c r="I67" s="127">
        <f t="shared" si="1"/>
        <v>0.78</v>
      </c>
    </row>
    <row r="68" spans="1:9" x14ac:dyDescent="0.3">
      <c r="A68" s="87">
        <v>40785</v>
      </c>
      <c r="B68" s="79" t="s">
        <v>365</v>
      </c>
      <c r="C68" s="15">
        <f t="shared" si="0"/>
        <v>57</v>
      </c>
      <c r="D68" s="88" t="s">
        <v>764</v>
      </c>
      <c r="E68" s="23" t="s">
        <v>364</v>
      </c>
      <c r="F68" s="23" t="s">
        <v>291</v>
      </c>
      <c r="G68" s="24">
        <v>10386</v>
      </c>
      <c r="H68" s="18">
        <v>19.809999999999999</v>
      </c>
      <c r="I68" s="127">
        <f t="shared" si="1"/>
        <v>0.78</v>
      </c>
    </row>
    <row r="69" spans="1:9" x14ac:dyDescent="0.3">
      <c r="A69" s="87">
        <v>6480</v>
      </c>
      <c r="B69" s="79" t="s">
        <v>366</v>
      </c>
      <c r="C69" s="15">
        <f t="shared" si="0"/>
        <v>58</v>
      </c>
      <c r="D69" s="88" t="s">
        <v>765</v>
      </c>
      <c r="E69" s="23" t="s">
        <v>766</v>
      </c>
      <c r="F69" s="23" t="s">
        <v>274</v>
      </c>
      <c r="G69" s="24">
        <v>20294</v>
      </c>
      <c r="H69" s="18">
        <v>19.73</v>
      </c>
      <c r="I69" s="127">
        <f t="shared" si="1"/>
        <v>0.78</v>
      </c>
    </row>
    <row r="70" spans="1:9" x14ac:dyDescent="0.3">
      <c r="A70" s="87">
        <v>24923</v>
      </c>
      <c r="B70" s="79" t="s">
        <v>367</v>
      </c>
      <c r="C70" s="15">
        <f t="shared" si="0"/>
        <v>59</v>
      </c>
      <c r="D70" s="88" t="s">
        <v>767</v>
      </c>
      <c r="E70" s="23" t="s">
        <v>408</v>
      </c>
      <c r="F70" s="23" t="s">
        <v>285</v>
      </c>
      <c r="G70" s="24">
        <v>10462</v>
      </c>
      <c r="H70" s="18">
        <v>19.399999999999999</v>
      </c>
      <c r="I70" s="127">
        <f t="shared" si="1"/>
        <v>0.77</v>
      </c>
    </row>
    <row r="71" spans="1:9" x14ac:dyDescent="0.3">
      <c r="A71" s="87">
        <v>2287</v>
      </c>
      <c r="B71" s="79" t="s">
        <v>368</v>
      </c>
      <c r="C71" s="15">
        <f t="shared" si="0"/>
        <v>60</v>
      </c>
      <c r="D71" s="88" t="s">
        <v>768</v>
      </c>
      <c r="E71" s="23" t="s">
        <v>346</v>
      </c>
      <c r="F71" s="23" t="s">
        <v>281</v>
      </c>
      <c r="G71" s="24">
        <v>3202</v>
      </c>
      <c r="H71" s="18">
        <v>18.36</v>
      </c>
      <c r="I71" s="127">
        <f t="shared" si="1"/>
        <v>0.73</v>
      </c>
    </row>
    <row r="72" spans="1:9" x14ac:dyDescent="0.3">
      <c r="A72" s="87">
        <v>89243</v>
      </c>
      <c r="B72" s="79" t="s">
        <v>369</v>
      </c>
      <c r="C72" s="15">
        <f t="shared" si="0"/>
        <v>61</v>
      </c>
      <c r="D72" s="88" t="s">
        <v>769</v>
      </c>
      <c r="E72" s="23" t="s">
        <v>351</v>
      </c>
      <c r="F72" s="23" t="s">
        <v>274</v>
      </c>
      <c r="G72" s="24">
        <v>2117</v>
      </c>
      <c r="H72" s="18">
        <v>18.309999999999999</v>
      </c>
      <c r="I72" s="127">
        <f t="shared" si="1"/>
        <v>0.72</v>
      </c>
    </row>
    <row r="73" spans="1:9" x14ac:dyDescent="0.3">
      <c r="A73" s="87">
        <v>18502</v>
      </c>
      <c r="B73" s="79" t="s">
        <v>370</v>
      </c>
      <c r="C73" s="15">
        <f t="shared" si="0"/>
        <v>62</v>
      </c>
      <c r="D73" s="88" t="s">
        <v>770</v>
      </c>
      <c r="E73" s="23" t="s">
        <v>403</v>
      </c>
      <c r="F73" s="23" t="s">
        <v>291</v>
      </c>
      <c r="G73" s="24">
        <v>1712</v>
      </c>
      <c r="H73" s="18">
        <v>18.059999999999999</v>
      </c>
      <c r="I73" s="127">
        <f t="shared" si="1"/>
        <v>0.71</v>
      </c>
    </row>
    <row r="74" spans="1:9" x14ac:dyDescent="0.3">
      <c r="A74" s="87">
        <v>24993</v>
      </c>
      <c r="B74" s="79" t="s">
        <v>371</v>
      </c>
      <c r="C74" s="15">
        <f t="shared" si="0"/>
        <v>63</v>
      </c>
      <c r="D74" s="88" t="s">
        <v>771</v>
      </c>
      <c r="E74" s="23" t="s">
        <v>357</v>
      </c>
      <c r="F74" s="23" t="s">
        <v>281</v>
      </c>
      <c r="G74" s="24">
        <v>2703</v>
      </c>
      <c r="H74" s="18">
        <v>17.97</v>
      </c>
      <c r="I74" s="127">
        <f t="shared" si="1"/>
        <v>0.71</v>
      </c>
    </row>
    <row r="75" spans="1:9" x14ac:dyDescent="0.3">
      <c r="A75" s="87">
        <v>54805</v>
      </c>
      <c r="B75" s="79" t="s">
        <v>372</v>
      </c>
      <c r="C75" s="15">
        <f t="shared" si="0"/>
        <v>64</v>
      </c>
      <c r="D75" s="88" t="s">
        <v>772</v>
      </c>
      <c r="E75" s="23" t="s">
        <v>773</v>
      </c>
      <c r="F75" s="23" t="s">
        <v>281</v>
      </c>
      <c r="G75" s="24">
        <v>531</v>
      </c>
      <c r="H75" s="18">
        <v>17.66</v>
      </c>
      <c r="I75" s="127">
        <f t="shared" si="1"/>
        <v>0.7</v>
      </c>
    </row>
    <row r="76" spans="1:9" x14ac:dyDescent="0.3">
      <c r="A76" s="87">
        <v>24964</v>
      </c>
      <c r="B76" s="79" t="s">
        <v>373</v>
      </c>
      <c r="C76" s="15">
        <f t="shared" si="0"/>
        <v>65</v>
      </c>
      <c r="D76" s="88" t="s">
        <v>774</v>
      </c>
      <c r="E76" s="23" t="s">
        <v>376</v>
      </c>
      <c r="F76" s="23" t="s">
        <v>276</v>
      </c>
      <c r="G76" s="24">
        <v>3037</v>
      </c>
      <c r="H76" s="18">
        <v>16.29</v>
      </c>
      <c r="I76" s="127">
        <f t="shared" si="1"/>
        <v>0.64</v>
      </c>
    </row>
    <row r="77" spans="1:9" x14ac:dyDescent="0.3">
      <c r="A77" s="87">
        <v>96248</v>
      </c>
      <c r="B77" s="79" t="s">
        <v>374</v>
      </c>
      <c r="C77" s="15">
        <f t="shared" ref="C77:C111" si="2">+C76+1</f>
        <v>66</v>
      </c>
      <c r="D77" s="88" t="s">
        <v>775</v>
      </c>
      <c r="E77" s="23" t="s">
        <v>368</v>
      </c>
      <c r="F77" s="23" t="s">
        <v>284</v>
      </c>
      <c r="G77" s="24">
        <v>28968</v>
      </c>
      <c r="H77" s="18">
        <v>16.059999999999999</v>
      </c>
      <c r="I77" s="127">
        <f t="shared" ref="I77:I110" si="3">ROUND((H77/$H$138*100),2)</f>
        <v>0.63</v>
      </c>
    </row>
    <row r="78" spans="1:9" x14ac:dyDescent="0.3">
      <c r="A78" s="87">
        <v>29614</v>
      </c>
      <c r="B78" s="79" t="s">
        <v>375</v>
      </c>
      <c r="C78" s="15">
        <f t="shared" si="2"/>
        <v>67</v>
      </c>
      <c r="D78" s="88" t="s">
        <v>776</v>
      </c>
      <c r="E78" s="23" t="s">
        <v>382</v>
      </c>
      <c r="F78" s="23" t="s">
        <v>278</v>
      </c>
      <c r="G78" s="24">
        <v>80645</v>
      </c>
      <c r="H78" s="18">
        <v>15.97</v>
      </c>
      <c r="I78" s="127">
        <f t="shared" si="3"/>
        <v>0.63</v>
      </c>
    </row>
    <row r="79" spans="1:9" x14ac:dyDescent="0.3">
      <c r="A79" s="87">
        <v>29844</v>
      </c>
      <c r="B79" s="79" t="s">
        <v>376</v>
      </c>
      <c r="C79" s="15">
        <f t="shared" si="2"/>
        <v>68</v>
      </c>
      <c r="D79" s="88" t="s">
        <v>777</v>
      </c>
      <c r="E79" s="23" t="s">
        <v>383</v>
      </c>
      <c r="F79" s="23" t="s">
        <v>282</v>
      </c>
      <c r="G79" s="24">
        <v>6074</v>
      </c>
      <c r="H79" s="18">
        <v>15.64</v>
      </c>
      <c r="I79" s="127">
        <f t="shared" si="3"/>
        <v>0.62</v>
      </c>
    </row>
    <row r="80" spans="1:9" x14ac:dyDescent="0.3">
      <c r="A80" s="87">
        <v>15819</v>
      </c>
      <c r="B80" s="79" t="s">
        <v>377</v>
      </c>
      <c r="C80" s="15">
        <f t="shared" si="2"/>
        <v>69</v>
      </c>
      <c r="D80" s="88" t="s">
        <v>778</v>
      </c>
      <c r="E80" s="23" t="s">
        <v>359</v>
      </c>
      <c r="F80" s="23" t="s">
        <v>292</v>
      </c>
      <c r="G80" s="24">
        <v>6686</v>
      </c>
      <c r="H80" s="18">
        <v>14.61</v>
      </c>
      <c r="I80" s="127">
        <f t="shared" si="3"/>
        <v>0.57999999999999996</v>
      </c>
    </row>
    <row r="81" spans="1:9" x14ac:dyDescent="0.3">
      <c r="A81" s="87">
        <v>27901</v>
      </c>
      <c r="B81" s="79" t="s">
        <v>378</v>
      </c>
      <c r="C81" s="15">
        <f t="shared" si="2"/>
        <v>70</v>
      </c>
      <c r="D81" s="88" t="s">
        <v>779</v>
      </c>
      <c r="E81" s="23" t="s">
        <v>394</v>
      </c>
      <c r="F81" s="23" t="s">
        <v>298</v>
      </c>
      <c r="G81" s="24">
        <v>1248</v>
      </c>
      <c r="H81" s="18">
        <v>14.49</v>
      </c>
      <c r="I81" s="127">
        <f t="shared" si="3"/>
        <v>0.56999999999999995</v>
      </c>
    </row>
    <row r="82" spans="1:9" x14ac:dyDescent="0.3">
      <c r="A82" s="87">
        <v>24948</v>
      </c>
      <c r="B82" s="79" t="s">
        <v>379</v>
      </c>
      <c r="C82" s="15">
        <f t="shared" si="2"/>
        <v>71</v>
      </c>
      <c r="D82" s="88" t="s">
        <v>780</v>
      </c>
      <c r="E82" s="23" t="s">
        <v>362</v>
      </c>
      <c r="F82" s="23" t="s">
        <v>302</v>
      </c>
      <c r="G82" s="24">
        <v>31872</v>
      </c>
      <c r="H82" s="18">
        <v>14.29</v>
      </c>
      <c r="I82" s="127">
        <f t="shared" si="3"/>
        <v>0.56000000000000005</v>
      </c>
    </row>
    <row r="83" spans="1:9" x14ac:dyDescent="0.3">
      <c r="A83" s="87">
        <v>153224</v>
      </c>
      <c r="B83" s="79" t="s">
        <v>380</v>
      </c>
      <c r="C83" s="15">
        <f t="shared" si="2"/>
        <v>72</v>
      </c>
      <c r="D83" s="88" t="s">
        <v>781</v>
      </c>
      <c r="E83" s="23" t="s">
        <v>393</v>
      </c>
      <c r="F83" s="23" t="s">
        <v>277</v>
      </c>
      <c r="G83" s="24">
        <v>3978</v>
      </c>
      <c r="H83" s="18">
        <v>13.74</v>
      </c>
      <c r="I83" s="127">
        <f t="shared" si="3"/>
        <v>0.54</v>
      </c>
    </row>
    <row r="84" spans="1:9" x14ac:dyDescent="0.3">
      <c r="A84" s="87">
        <v>62576</v>
      </c>
      <c r="B84" s="79" t="s">
        <v>381</v>
      </c>
      <c r="C84" s="15">
        <f t="shared" si="2"/>
        <v>73</v>
      </c>
      <c r="D84" s="88" t="s">
        <v>305</v>
      </c>
      <c r="E84" s="23" t="s">
        <v>386</v>
      </c>
      <c r="F84" s="23" t="s">
        <v>273</v>
      </c>
      <c r="G84" s="24">
        <v>13925</v>
      </c>
      <c r="H84" s="18">
        <v>13.31</v>
      </c>
      <c r="I84" s="127">
        <f t="shared" si="3"/>
        <v>0.53</v>
      </c>
    </row>
    <row r="85" spans="1:9" x14ac:dyDescent="0.3">
      <c r="A85" s="87">
        <v>18240</v>
      </c>
      <c r="B85" s="79" t="s">
        <v>382</v>
      </c>
      <c r="C85" s="15">
        <f t="shared" si="2"/>
        <v>74</v>
      </c>
      <c r="D85" s="88" t="s">
        <v>782</v>
      </c>
      <c r="E85" s="23" t="s">
        <v>373</v>
      </c>
      <c r="F85" s="23" t="s">
        <v>278</v>
      </c>
      <c r="G85" s="24">
        <v>10953</v>
      </c>
      <c r="H85" s="18">
        <v>12.85</v>
      </c>
      <c r="I85" s="127">
        <f t="shared" si="3"/>
        <v>0.51</v>
      </c>
    </row>
    <row r="86" spans="1:9" x14ac:dyDescent="0.3">
      <c r="A86" s="87">
        <v>40756</v>
      </c>
      <c r="B86" s="79" t="s">
        <v>383</v>
      </c>
      <c r="C86" s="15">
        <f t="shared" si="2"/>
        <v>75</v>
      </c>
      <c r="D86" s="88" t="s">
        <v>783</v>
      </c>
      <c r="E86" s="23" t="s">
        <v>405</v>
      </c>
      <c r="F86" s="23" t="s">
        <v>282</v>
      </c>
      <c r="G86" s="24">
        <v>26462</v>
      </c>
      <c r="H86" s="18">
        <v>12.75</v>
      </c>
      <c r="I86" s="127">
        <f t="shared" si="3"/>
        <v>0.5</v>
      </c>
    </row>
    <row r="87" spans="1:9" x14ac:dyDescent="0.3">
      <c r="A87" s="87">
        <v>7508</v>
      </c>
      <c r="B87" s="79" t="s">
        <v>384</v>
      </c>
      <c r="C87" s="15">
        <f t="shared" si="2"/>
        <v>76</v>
      </c>
      <c r="D87" s="88" t="s">
        <v>784</v>
      </c>
      <c r="E87" s="23" t="s">
        <v>785</v>
      </c>
      <c r="F87" s="23" t="s">
        <v>304</v>
      </c>
      <c r="G87" s="24">
        <v>18849</v>
      </c>
      <c r="H87" s="18">
        <v>12.5</v>
      </c>
      <c r="I87" s="127">
        <f t="shared" si="3"/>
        <v>0.49</v>
      </c>
    </row>
    <row r="88" spans="1:9" x14ac:dyDescent="0.3">
      <c r="A88" s="87">
        <v>63878</v>
      </c>
      <c r="B88" s="79" t="s">
        <v>385</v>
      </c>
      <c r="C88" s="15">
        <f t="shared" si="2"/>
        <v>77</v>
      </c>
      <c r="D88" s="88" t="s">
        <v>786</v>
      </c>
      <c r="E88" s="23" t="s">
        <v>389</v>
      </c>
      <c r="F88" s="23" t="s">
        <v>288</v>
      </c>
      <c r="G88" s="24">
        <v>5550</v>
      </c>
      <c r="H88" s="18">
        <v>12.34</v>
      </c>
      <c r="I88" s="127">
        <f t="shared" si="3"/>
        <v>0.49</v>
      </c>
    </row>
    <row r="89" spans="1:9" x14ac:dyDescent="0.3">
      <c r="A89" s="87">
        <v>4954</v>
      </c>
      <c r="B89" s="79" t="s">
        <v>386</v>
      </c>
      <c r="C89" s="15">
        <f t="shared" si="2"/>
        <v>78</v>
      </c>
      <c r="D89" s="88" t="s">
        <v>787</v>
      </c>
      <c r="E89" s="23" t="s">
        <v>396</v>
      </c>
      <c r="F89" s="23" t="s">
        <v>281</v>
      </c>
      <c r="G89" s="24">
        <v>2022</v>
      </c>
      <c r="H89" s="18">
        <v>12.04</v>
      </c>
      <c r="I89" s="127">
        <f t="shared" si="3"/>
        <v>0.48</v>
      </c>
    </row>
    <row r="90" spans="1:9" x14ac:dyDescent="0.3">
      <c r="A90" s="87">
        <v>174708</v>
      </c>
      <c r="B90" s="79" t="s">
        <v>387</v>
      </c>
      <c r="C90" s="15">
        <f t="shared" si="2"/>
        <v>79</v>
      </c>
      <c r="D90" s="88" t="s">
        <v>788</v>
      </c>
      <c r="E90" s="23" t="s">
        <v>630</v>
      </c>
      <c r="F90" s="23" t="s">
        <v>295</v>
      </c>
      <c r="G90" s="24">
        <v>563</v>
      </c>
      <c r="H90" s="18">
        <v>11.79</v>
      </c>
      <c r="I90" s="127">
        <f t="shared" si="3"/>
        <v>0.47</v>
      </c>
    </row>
    <row r="91" spans="1:9" x14ac:dyDescent="0.3">
      <c r="A91" s="87">
        <v>13699</v>
      </c>
      <c r="B91" s="79" t="s">
        <v>388</v>
      </c>
      <c r="C91" s="15">
        <f t="shared" si="2"/>
        <v>80</v>
      </c>
      <c r="D91" s="88" t="s">
        <v>789</v>
      </c>
      <c r="E91" s="23" t="s">
        <v>617</v>
      </c>
      <c r="F91" s="23" t="s">
        <v>790</v>
      </c>
      <c r="G91" s="24">
        <v>1530</v>
      </c>
      <c r="H91" s="18">
        <v>11.43</v>
      </c>
      <c r="I91" s="127">
        <f t="shared" si="3"/>
        <v>0.45</v>
      </c>
    </row>
    <row r="92" spans="1:9" x14ac:dyDescent="0.3">
      <c r="A92" s="87">
        <v>157516</v>
      </c>
      <c r="B92" s="79" t="s">
        <v>389</v>
      </c>
      <c r="C92" s="15">
        <f t="shared" si="2"/>
        <v>81</v>
      </c>
      <c r="D92" s="88" t="s">
        <v>307</v>
      </c>
      <c r="E92" s="23" t="s">
        <v>397</v>
      </c>
      <c r="F92" s="23" t="s">
        <v>273</v>
      </c>
      <c r="G92" s="24">
        <v>10954</v>
      </c>
      <c r="H92" s="18">
        <v>11.42</v>
      </c>
      <c r="I92" s="127">
        <f t="shared" si="3"/>
        <v>0.45</v>
      </c>
    </row>
    <row r="93" spans="1:9" x14ac:dyDescent="0.3">
      <c r="A93" s="87">
        <v>30683</v>
      </c>
      <c r="B93" s="79" t="s">
        <v>390</v>
      </c>
      <c r="C93" s="15">
        <f t="shared" si="2"/>
        <v>82</v>
      </c>
      <c r="D93" s="88" t="s">
        <v>791</v>
      </c>
      <c r="E93" s="23" t="s">
        <v>792</v>
      </c>
      <c r="F93" s="23" t="s">
        <v>277</v>
      </c>
      <c r="G93" s="24">
        <v>710</v>
      </c>
      <c r="H93" s="18">
        <v>11.16</v>
      </c>
      <c r="I93" s="127">
        <f t="shared" si="3"/>
        <v>0.44</v>
      </c>
    </row>
    <row r="94" spans="1:9" x14ac:dyDescent="0.3">
      <c r="A94" s="87">
        <v>170591</v>
      </c>
      <c r="B94" s="79" t="s">
        <v>391</v>
      </c>
      <c r="C94" s="15">
        <f t="shared" si="2"/>
        <v>83</v>
      </c>
      <c r="D94" s="88" t="s">
        <v>793</v>
      </c>
      <c r="E94" s="23" t="s">
        <v>794</v>
      </c>
      <c r="F94" s="23" t="s">
        <v>295</v>
      </c>
      <c r="G94" s="24">
        <v>2469</v>
      </c>
      <c r="H94" s="18">
        <v>11.03</v>
      </c>
      <c r="I94" s="127">
        <f t="shared" si="3"/>
        <v>0.44</v>
      </c>
    </row>
    <row r="95" spans="1:9" x14ac:dyDescent="0.3">
      <c r="A95" s="87">
        <v>54814</v>
      </c>
      <c r="B95" s="79" t="s">
        <v>392</v>
      </c>
      <c r="C95" s="15">
        <f t="shared" si="2"/>
        <v>84</v>
      </c>
      <c r="D95" s="88" t="s">
        <v>795</v>
      </c>
      <c r="E95" s="23" t="s">
        <v>395</v>
      </c>
      <c r="F95" s="23" t="s">
        <v>282</v>
      </c>
      <c r="G95" s="24">
        <v>14814</v>
      </c>
      <c r="H95" s="18">
        <v>10.75</v>
      </c>
      <c r="I95" s="127">
        <f t="shared" si="3"/>
        <v>0.42</v>
      </c>
    </row>
    <row r="96" spans="1:9" x14ac:dyDescent="0.3">
      <c r="A96" s="87">
        <v>24973</v>
      </c>
      <c r="B96" s="79" t="s">
        <v>393</v>
      </c>
      <c r="C96" s="15">
        <f t="shared" si="2"/>
        <v>85</v>
      </c>
      <c r="D96" s="88" t="s">
        <v>796</v>
      </c>
      <c r="E96" s="23" t="s">
        <v>392</v>
      </c>
      <c r="F96" s="23" t="s">
        <v>304</v>
      </c>
      <c r="G96" s="24">
        <v>4062</v>
      </c>
      <c r="H96" s="18">
        <v>10.27</v>
      </c>
      <c r="I96" s="127">
        <f t="shared" si="3"/>
        <v>0.41</v>
      </c>
    </row>
    <row r="97" spans="1:9" x14ac:dyDescent="0.3">
      <c r="A97" s="87">
        <v>159769</v>
      </c>
      <c r="B97" s="79" t="s">
        <v>394</v>
      </c>
      <c r="C97" s="15">
        <f t="shared" si="2"/>
        <v>86</v>
      </c>
      <c r="D97" s="88" t="s">
        <v>797</v>
      </c>
      <c r="E97" s="23" t="s">
        <v>385</v>
      </c>
      <c r="F97" s="23" t="s">
        <v>281</v>
      </c>
      <c r="G97" s="24">
        <v>954</v>
      </c>
      <c r="H97" s="18">
        <v>9.8800000000000008</v>
      </c>
      <c r="I97" s="127">
        <f t="shared" si="3"/>
        <v>0.39</v>
      </c>
    </row>
    <row r="98" spans="1:9" x14ac:dyDescent="0.3">
      <c r="A98" s="87">
        <v>47128</v>
      </c>
      <c r="B98" s="79" t="s">
        <v>395</v>
      </c>
      <c r="C98" s="15">
        <f t="shared" si="2"/>
        <v>87</v>
      </c>
      <c r="D98" s="88" t="s">
        <v>798</v>
      </c>
      <c r="E98" s="23" t="s">
        <v>339</v>
      </c>
      <c r="F98" s="23" t="s">
        <v>274</v>
      </c>
      <c r="G98" s="24">
        <v>6346</v>
      </c>
      <c r="H98" s="18">
        <v>9.5299999999999994</v>
      </c>
      <c r="I98" s="127">
        <f t="shared" si="3"/>
        <v>0.38</v>
      </c>
    </row>
    <row r="99" spans="1:9" x14ac:dyDescent="0.3">
      <c r="A99" s="87">
        <v>140018</v>
      </c>
      <c r="B99" s="79" t="s">
        <v>396</v>
      </c>
      <c r="C99" s="15">
        <f t="shared" si="2"/>
        <v>88</v>
      </c>
      <c r="D99" s="88" t="s">
        <v>799</v>
      </c>
      <c r="E99" s="23" t="s">
        <v>398</v>
      </c>
      <c r="F99" s="23" t="s">
        <v>290</v>
      </c>
      <c r="G99" s="24">
        <v>23271</v>
      </c>
      <c r="H99" s="18">
        <v>9.0500000000000007</v>
      </c>
      <c r="I99" s="127">
        <f t="shared" si="3"/>
        <v>0.36</v>
      </c>
    </row>
    <row r="100" spans="1:9" x14ac:dyDescent="0.3">
      <c r="A100" s="87">
        <v>21088</v>
      </c>
      <c r="B100" s="79" t="s">
        <v>397</v>
      </c>
      <c r="C100" s="15">
        <f t="shared" si="2"/>
        <v>89</v>
      </c>
      <c r="D100" s="88" t="s">
        <v>800</v>
      </c>
      <c r="E100" s="23" t="s">
        <v>370</v>
      </c>
      <c r="F100" s="23" t="s">
        <v>274</v>
      </c>
      <c r="G100" s="24">
        <v>4289</v>
      </c>
      <c r="H100" s="18">
        <v>8.77</v>
      </c>
      <c r="I100" s="127">
        <f t="shared" si="3"/>
        <v>0.35</v>
      </c>
    </row>
    <row r="101" spans="1:9" x14ac:dyDescent="0.3">
      <c r="A101" s="87">
        <v>21236</v>
      </c>
      <c r="B101" s="79" t="s">
        <v>398</v>
      </c>
      <c r="C101" s="15">
        <f t="shared" si="2"/>
        <v>90</v>
      </c>
      <c r="D101" s="88" t="s">
        <v>308</v>
      </c>
      <c r="E101" s="23" t="s">
        <v>399</v>
      </c>
      <c r="F101" s="23" t="s">
        <v>273</v>
      </c>
      <c r="G101" s="24">
        <v>3122</v>
      </c>
      <c r="H101" s="18">
        <v>8.74</v>
      </c>
      <c r="I101" s="127">
        <f t="shared" si="3"/>
        <v>0.35</v>
      </c>
    </row>
    <row r="102" spans="1:9" x14ac:dyDescent="0.3">
      <c r="A102" s="87">
        <v>24382</v>
      </c>
      <c r="B102" s="79" t="s">
        <v>399</v>
      </c>
      <c r="C102" s="15">
        <f t="shared" si="2"/>
        <v>91</v>
      </c>
      <c r="D102" s="88" t="s">
        <v>801</v>
      </c>
      <c r="E102" s="23" t="s">
        <v>802</v>
      </c>
      <c r="F102" s="23" t="s">
        <v>276</v>
      </c>
      <c r="G102" s="24">
        <v>655</v>
      </c>
      <c r="H102" s="18">
        <v>8.51</v>
      </c>
      <c r="I102" s="127">
        <f t="shared" si="3"/>
        <v>0.34</v>
      </c>
    </row>
    <row r="103" spans="1:9" x14ac:dyDescent="0.3">
      <c r="A103" s="87">
        <v>25600</v>
      </c>
      <c r="B103" s="79" t="s">
        <v>400</v>
      </c>
      <c r="C103" s="15">
        <f t="shared" si="2"/>
        <v>92</v>
      </c>
      <c r="D103" s="88" t="s">
        <v>803</v>
      </c>
      <c r="E103" s="23" t="s">
        <v>391</v>
      </c>
      <c r="F103" s="23" t="s">
        <v>278</v>
      </c>
      <c r="G103" s="24">
        <v>1185</v>
      </c>
      <c r="H103" s="18">
        <v>7.6</v>
      </c>
      <c r="I103" s="127">
        <f t="shared" si="3"/>
        <v>0.3</v>
      </c>
    </row>
    <row r="104" spans="1:9" x14ac:dyDescent="0.3">
      <c r="A104" s="87">
        <v>23076</v>
      </c>
      <c r="B104" s="79" t="s">
        <v>401</v>
      </c>
      <c r="C104" s="15">
        <f t="shared" si="2"/>
        <v>93</v>
      </c>
      <c r="D104" s="88" t="s">
        <v>804</v>
      </c>
      <c r="E104" s="23" t="s">
        <v>360</v>
      </c>
      <c r="F104" s="23" t="s">
        <v>282</v>
      </c>
      <c r="G104" s="24">
        <v>4843</v>
      </c>
      <c r="H104" s="18">
        <v>6.63</v>
      </c>
      <c r="I104" s="127">
        <f t="shared" si="3"/>
        <v>0.26</v>
      </c>
    </row>
    <row r="105" spans="1:9" x14ac:dyDescent="0.3">
      <c r="A105" s="87">
        <v>30588</v>
      </c>
      <c r="B105" s="79" t="s">
        <v>402</v>
      </c>
      <c r="C105" s="15">
        <f t="shared" si="2"/>
        <v>94</v>
      </c>
      <c r="D105" s="88" t="s">
        <v>805</v>
      </c>
      <c r="E105" s="23" t="s">
        <v>407</v>
      </c>
      <c r="F105" s="23" t="s">
        <v>276</v>
      </c>
      <c r="G105" s="24">
        <v>1106</v>
      </c>
      <c r="H105" s="18">
        <v>5.62</v>
      </c>
      <c r="I105" s="127">
        <f t="shared" si="3"/>
        <v>0.22</v>
      </c>
    </row>
    <row r="106" spans="1:9" x14ac:dyDescent="0.3">
      <c r="A106" s="87">
        <v>154695</v>
      </c>
      <c r="B106" s="79" t="s">
        <v>403</v>
      </c>
      <c r="C106" s="15">
        <f t="shared" si="2"/>
        <v>95</v>
      </c>
      <c r="D106" s="88" t="s">
        <v>806</v>
      </c>
      <c r="E106" s="23" t="s">
        <v>404</v>
      </c>
      <c r="F106" s="23" t="s">
        <v>275</v>
      </c>
      <c r="G106" s="24">
        <v>6962</v>
      </c>
      <c r="H106" s="18">
        <v>5.17</v>
      </c>
      <c r="I106" s="127">
        <f t="shared" si="3"/>
        <v>0.2</v>
      </c>
    </row>
    <row r="107" spans="1:9" x14ac:dyDescent="0.3">
      <c r="A107" s="87">
        <v>18412</v>
      </c>
      <c r="B107" s="79" t="s">
        <v>404</v>
      </c>
      <c r="C107" s="15">
        <f t="shared" si="2"/>
        <v>96</v>
      </c>
      <c r="D107" s="88" t="s">
        <v>807</v>
      </c>
      <c r="E107" s="23" t="s">
        <v>401</v>
      </c>
      <c r="F107" s="23" t="s">
        <v>281</v>
      </c>
      <c r="G107" s="24">
        <v>2637</v>
      </c>
      <c r="H107" s="18">
        <v>5.04</v>
      </c>
      <c r="I107" s="127">
        <f t="shared" si="3"/>
        <v>0.2</v>
      </c>
    </row>
    <row r="108" spans="1:9" x14ac:dyDescent="0.3">
      <c r="A108" s="87">
        <v>42978</v>
      </c>
      <c r="B108" s="79" t="s">
        <v>405</v>
      </c>
      <c r="C108" s="15">
        <f t="shared" si="2"/>
        <v>97</v>
      </c>
      <c r="D108" s="88" t="s">
        <v>808</v>
      </c>
      <c r="E108" s="23" t="s">
        <v>809</v>
      </c>
      <c r="F108" s="23" t="s">
        <v>298</v>
      </c>
      <c r="G108" s="24">
        <v>730</v>
      </c>
      <c r="H108" s="18">
        <v>4.2300000000000004</v>
      </c>
      <c r="I108" s="127">
        <f t="shared" si="3"/>
        <v>0.17</v>
      </c>
    </row>
    <row r="109" spans="1:9" x14ac:dyDescent="0.3">
      <c r="A109" s="87">
        <v>23577</v>
      </c>
      <c r="B109" s="79" t="s">
        <v>406</v>
      </c>
      <c r="C109" s="15">
        <f t="shared" si="2"/>
        <v>98</v>
      </c>
      <c r="D109" s="88" t="s">
        <v>810</v>
      </c>
      <c r="E109" s="23" t="s">
        <v>384</v>
      </c>
      <c r="F109" s="23" t="s">
        <v>273</v>
      </c>
      <c r="G109" s="24">
        <v>8381</v>
      </c>
      <c r="H109" s="18">
        <v>3.91</v>
      </c>
      <c r="I109" s="127">
        <f t="shared" si="3"/>
        <v>0.15</v>
      </c>
    </row>
    <row r="110" spans="1:9" x14ac:dyDescent="0.3">
      <c r="A110" s="87">
        <v>179832</v>
      </c>
      <c r="B110" s="79" t="s">
        <v>407</v>
      </c>
      <c r="C110" s="15">
        <f t="shared" si="2"/>
        <v>99</v>
      </c>
      <c r="D110" s="88" t="s">
        <v>811</v>
      </c>
      <c r="E110" s="23" t="s">
        <v>409</v>
      </c>
      <c r="F110" s="23" t="s">
        <v>274</v>
      </c>
      <c r="G110" s="24">
        <v>7229</v>
      </c>
      <c r="H110" s="18">
        <v>3.25</v>
      </c>
      <c r="I110" s="127">
        <f t="shared" si="3"/>
        <v>0.13</v>
      </c>
    </row>
    <row r="111" spans="1:9" x14ac:dyDescent="0.3">
      <c r="A111" s="87">
        <v>43892</v>
      </c>
      <c r="B111" s="79" t="s">
        <v>408</v>
      </c>
      <c r="C111" s="15">
        <f t="shared" si="2"/>
        <v>100</v>
      </c>
      <c r="D111" s="88" t="s">
        <v>812</v>
      </c>
      <c r="E111" s="23" t="s">
        <v>402</v>
      </c>
      <c r="F111" s="23" t="s">
        <v>282</v>
      </c>
      <c r="G111" s="24">
        <v>25323</v>
      </c>
      <c r="H111" s="18">
        <v>2.87</v>
      </c>
      <c r="I111" s="127">
        <f>ROUND((H111/$H$138*100),2)</f>
        <v>0.11</v>
      </c>
    </row>
    <row r="112" spans="1:9" x14ac:dyDescent="0.3">
      <c r="A112" s="87"/>
      <c r="C112" s="15"/>
      <c r="D112" s="86" t="s">
        <v>17</v>
      </c>
      <c r="E112" s="23"/>
      <c r="F112" s="23"/>
      <c r="G112" s="24"/>
      <c r="H112" s="29">
        <f>SUM(H12:H111)</f>
        <v>2488.7200000000003</v>
      </c>
      <c r="I112" s="40">
        <f>SUM(I12:I111)+0.01</f>
        <v>98.269999999999982</v>
      </c>
    </row>
    <row r="113" spans="1:9" x14ac:dyDescent="0.3">
      <c r="A113" s="87"/>
      <c r="C113" s="15" t="s">
        <v>18</v>
      </c>
      <c r="D113" s="84" t="s">
        <v>19</v>
      </c>
      <c r="E113" s="23"/>
      <c r="F113" s="23"/>
      <c r="G113" s="24"/>
      <c r="H113" s="32" t="s">
        <v>20</v>
      </c>
      <c r="I113" s="33" t="s">
        <v>20</v>
      </c>
    </row>
    <row r="114" spans="1:9" x14ac:dyDescent="0.3">
      <c r="C114" s="15"/>
      <c r="D114" s="86" t="s">
        <v>21</v>
      </c>
      <c r="E114" s="23"/>
      <c r="F114" s="23"/>
      <c r="G114" s="24"/>
      <c r="H114" s="29">
        <f>+H112</f>
        <v>2488.7200000000003</v>
      </c>
      <c r="I114" s="40">
        <f>+I112</f>
        <v>98.269999999999982</v>
      </c>
    </row>
    <row r="115" spans="1:9" x14ac:dyDescent="0.3">
      <c r="C115" s="8" t="s">
        <v>22</v>
      </c>
      <c r="D115" s="86" t="s">
        <v>23</v>
      </c>
      <c r="E115" s="23"/>
      <c r="F115" s="23"/>
      <c r="G115" s="24"/>
      <c r="H115" s="34"/>
      <c r="I115" s="35"/>
    </row>
    <row r="116" spans="1:9" x14ac:dyDescent="0.3">
      <c r="C116" s="15" t="s">
        <v>15</v>
      </c>
      <c r="D116" s="89" t="s">
        <v>16</v>
      </c>
      <c r="E116" s="23"/>
      <c r="F116" s="23"/>
      <c r="G116" s="24"/>
      <c r="H116" s="34"/>
      <c r="I116" s="35"/>
    </row>
    <row r="117" spans="1:9" x14ac:dyDescent="0.3">
      <c r="C117" s="15"/>
      <c r="D117" s="89" t="s">
        <v>24</v>
      </c>
      <c r="E117" s="23"/>
      <c r="F117" s="23"/>
      <c r="G117" s="24"/>
      <c r="H117" s="25" t="s">
        <v>20</v>
      </c>
      <c r="I117" s="13" t="s">
        <v>20</v>
      </c>
    </row>
    <row r="118" spans="1:9" x14ac:dyDescent="0.3">
      <c r="C118" s="15"/>
      <c r="D118" s="89" t="s">
        <v>25</v>
      </c>
      <c r="E118" s="23"/>
      <c r="F118" s="23"/>
      <c r="G118" s="24"/>
      <c r="H118" s="25" t="s">
        <v>20</v>
      </c>
      <c r="I118" s="13" t="s">
        <v>20</v>
      </c>
    </row>
    <row r="119" spans="1:9" x14ac:dyDescent="0.3">
      <c r="C119" s="15"/>
      <c r="D119" s="89" t="s">
        <v>26</v>
      </c>
      <c r="E119" s="23"/>
      <c r="F119" s="23"/>
      <c r="G119" s="24"/>
      <c r="H119" s="25" t="s">
        <v>20</v>
      </c>
      <c r="I119" s="13" t="s">
        <v>20</v>
      </c>
    </row>
    <row r="120" spans="1:9" x14ac:dyDescent="0.3">
      <c r="C120" s="15" t="s">
        <v>18</v>
      </c>
      <c r="D120" s="89" t="s">
        <v>27</v>
      </c>
      <c r="E120" s="23"/>
      <c r="F120" s="23"/>
      <c r="G120" s="24"/>
      <c r="H120" s="25" t="s">
        <v>20</v>
      </c>
      <c r="I120" s="13" t="s">
        <v>20</v>
      </c>
    </row>
    <row r="121" spans="1:9" x14ac:dyDescent="0.3">
      <c r="C121" s="15"/>
      <c r="D121" s="89" t="s">
        <v>25</v>
      </c>
      <c r="E121" s="23"/>
      <c r="F121" s="23"/>
      <c r="G121" s="24"/>
      <c r="H121" s="25" t="s">
        <v>20</v>
      </c>
      <c r="I121" s="13" t="s">
        <v>20</v>
      </c>
    </row>
    <row r="122" spans="1:9" x14ac:dyDescent="0.3">
      <c r="C122" s="15"/>
      <c r="D122" s="89" t="s">
        <v>26</v>
      </c>
      <c r="E122" s="23"/>
      <c r="F122" s="23"/>
      <c r="G122" s="24"/>
      <c r="H122" s="25" t="s">
        <v>20</v>
      </c>
      <c r="I122" s="13" t="s">
        <v>20</v>
      </c>
    </row>
    <row r="123" spans="1:9" x14ac:dyDescent="0.3">
      <c r="C123" s="15" t="s">
        <v>28</v>
      </c>
      <c r="D123" s="88" t="s">
        <v>29</v>
      </c>
      <c r="E123" s="44"/>
      <c r="F123" s="37"/>
      <c r="G123" s="37"/>
      <c r="H123" s="25" t="s">
        <v>20</v>
      </c>
      <c r="I123" s="13" t="s">
        <v>20</v>
      </c>
    </row>
    <row r="124" spans="1:9" x14ac:dyDescent="0.3">
      <c r="C124" s="38"/>
      <c r="D124" s="86" t="s">
        <v>21</v>
      </c>
      <c r="E124" s="44"/>
      <c r="F124" s="27"/>
      <c r="G124" s="37"/>
      <c r="H124" s="39" t="s">
        <v>20</v>
      </c>
      <c r="I124" s="40" t="s">
        <v>20</v>
      </c>
    </row>
    <row r="125" spans="1:9" x14ac:dyDescent="0.3">
      <c r="C125" s="8" t="s">
        <v>30</v>
      </c>
      <c r="D125" s="86" t="s">
        <v>31</v>
      </c>
      <c r="E125" s="44"/>
      <c r="F125" s="27"/>
      <c r="G125" s="37"/>
      <c r="H125" s="32"/>
      <c r="I125" s="41"/>
    </row>
    <row r="126" spans="1:9" x14ac:dyDescent="0.3">
      <c r="C126" s="38"/>
      <c r="D126" s="89" t="s">
        <v>32</v>
      </c>
      <c r="E126" s="44"/>
      <c r="F126" s="27"/>
      <c r="G126" s="37"/>
      <c r="H126" s="25" t="s">
        <v>20</v>
      </c>
      <c r="I126" s="13" t="s">
        <v>20</v>
      </c>
    </row>
    <row r="127" spans="1:9" x14ac:dyDescent="0.3">
      <c r="C127" s="38"/>
      <c r="D127" s="42" t="s">
        <v>33</v>
      </c>
      <c r="E127" s="44"/>
      <c r="F127" s="27"/>
      <c r="G127" s="37"/>
      <c r="H127" s="25" t="s">
        <v>20</v>
      </c>
      <c r="I127" s="13" t="s">
        <v>20</v>
      </c>
    </row>
    <row r="128" spans="1:9" x14ac:dyDescent="0.3">
      <c r="C128" s="38"/>
      <c r="D128" s="89" t="s">
        <v>34</v>
      </c>
      <c r="E128" s="44"/>
      <c r="F128" s="27"/>
      <c r="G128" s="37"/>
      <c r="H128" s="25" t="s">
        <v>20</v>
      </c>
      <c r="I128" s="13" t="s">
        <v>20</v>
      </c>
    </row>
    <row r="129" spans="2:10" x14ac:dyDescent="0.3">
      <c r="C129" s="38"/>
      <c r="D129" s="195" t="s">
        <v>1091</v>
      </c>
      <c r="E129" s="44"/>
      <c r="F129" s="27"/>
      <c r="G129" s="37"/>
      <c r="H129" s="25" t="s">
        <v>20</v>
      </c>
      <c r="I129" s="13" t="s">
        <v>20</v>
      </c>
    </row>
    <row r="130" spans="2:10" x14ac:dyDescent="0.3">
      <c r="C130" s="38"/>
      <c r="D130" s="86" t="s">
        <v>21</v>
      </c>
      <c r="E130" s="44"/>
      <c r="F130" s="27"/>
      <c r="G130" s="37"/>
      <c r="H130" s="39" t="s">
        <v>20</v>
      </c>
      <c r="I130" s="40" t="s">
        <v>20</v>
      </c>
    </row>
    <row r="131" spans="2:10" x14ac:dyDescent="0.3">
      <c r="C131" s="8" t="s">
        <v>35</v>
      </c>
      <c r="D131" s="86" t="s">
        <v>36</v>
      </c>
      <c r="E131" s="44"/>
      <c r="F131" s="27"/>
      <c r="G131" s="37"/>
      <c r="H131" s="43"/>
      <c r="I131" s="41"/>
    </row>
    <row r="132" spans="2:10" x14ac:dyDescent="0.3">
      <c r="C132" s="38"/>
      <c r="D132" s="89" t="s">
        <v>37</v>
      </c>
      <c r="E132" s="44"/>
      <c r="F132" s="27"/>
      <c r="G132" s="37"/>
      <c r="H132" s="25" t="s">
        <v>20</v>
      </c>
      <c r="I132" s="13" t="s">
        <v>20</v>
      </c>
    </row>
    <row r="133" spans="2:10" x14ac:dyDescent="0.3">
      <c r="C133" s="38"/>
      <c r="D133" s="89" t="s">
        <v>38</v>
      </c>
      <c r="E133" s="44"/>
      <c r="F133" s="27"/>
      <c r="G133" s="37"/>
      <c r="H133" s="25" t="s">
        <v>20</v>
      </c>
      <c r="I133" s="13" t="s">
        <v>20</v>
      </c>
    </row>
    <row r="134" spans="2:10" x14ac:dyDescent="0.3">
      <c r="C134" s="38"/>
      <c r="D134" s="86" t="s">
        <v>21</v>
      </c>
      <c r="E134" s="44"/>
      <c r="F134" s="27"/>
      <c r="G134" s="37"/>
      <c r="H134" s="39" t="s">
        <v>20</v>
      </c>
      <c r="I134" s="40" t="s">
        <v>20</v>
      </c>
    </row>
    <row r="135" spans="2:10" x14ac:dyDescent="0.3">
      <c r="C135" s="8" t="s">
        <v>39</v>
      </c>
      <c r="D135" s="86" t="s">
        <v>40</v>
      </c>
      <c r="E135" s="44"/>
      <c r="F135" s="27"/>
      <c r="G135" s="37"/>
      <c r="H135" s="43"/>
      <c r="I135" s="41"/>
    </row>
    <row r="136" spans="2:10" x14ac:dyDescent="0.3">
      <c r="C136" s="38"/>
      <c r="D136" s="88" t="s">
        <v>41</v>
      </c>
      <c r="E136" s="44"/>
      <c r="F136" s="27"/>
      <c r="G136" s="37"/>
      <c r="H136" s="25">
        <f>+H138-H114</f>
        <v>43.339999999999691</v>
      </c>
      <c r="I136" s="19">
        <f>ROUND((H136/$H$138*100),2)+0.02</f>
        <v>1.73</v>
      </c>
    </row>
    <row r="137" spans="2:10" x14ac:dyDescent="0.3">
      <c r="C137" s="8"/>
      <c r="D137" s="86" t="s">
        <v>21</v>
      </c>
      <c r="E137" s="44"/>
      <c r="F137" s="27"/>
      <c r="G137" s="44"/>
      <c r="H137" s="46">
        <f>+H136</f>
        <v>43.339999999999691</v>
      </c>
      <c r="I137" s="47">
        <f>+I136</f>
        <v>1.73</v>
      </c>
    </row>
    <row r="138" spans="2:10" ht="15.75" thickBot="1" x14ac:dyDescent="0.35">
      <c r="B138" s="79" t="s">
        <v>56</v>
      </c>
      <c r="C138" s="48"/>
      <c r="D138" s="90" t="s">
        <v>43</v>
      </c>
      <c r="E138" s="91"/>
      <c r="F138" s="51"/>
      <c r="G138" s="51"/>
      <c r="H138" s="52">
        <v>2532.06</v>
      </c>
      <c r="I138" s="53">
        <f>+I137+I114</f>
        <v>99.999999999999986</v>
      </c>
      <c r="J138" s="31"/>
    </row>
    <row r="139" spans="2:10" x14ac:dyDescent="0.3">
      <c r="C139" s="58"/>
      <c r="D139" s="59" t="s">
        <v>45</v>
      </c>
      <c r="E139" s="59"/>
      <c r="F139" s="60"/>
      <c r="G139" s="60"/>
      <c r="H139" s="60"/>
      <c r="I139" s="57"/>
    </row>
    <row r="140" spans="2:10" x14ac:dyDescent="0.3">
      <c r="C140" s="58"/>
      <c r="D140" s="61" t="s">
        <v>46</v>
      </c>
      <c r="E140" s="61"/>
      <c r="F140" s="60"/>
      <c r="G140" s="62" t="s">
        <v>20</v>
      </c>
      <c r="H140" s="21"/>
      <c r="I140" s="57"/>
    </row>
    <row r="141" spans="2:10" x14ac:dyDescent="0.3">
      <c r="C141" s="58"/>
      <c r="D141" s="61" t="s">
        <v>47</v>
      </c>
      <c r="E141" s="61"/>
      <c r="F141" s="60"/>
      <c r="G141" s="62" t="s">
        <v>20</v>
      </c>
      <c r="H141" s="21"/>
      <c r="I141" s="57"/>
    </row>
    <row r="142" spans="2:10" x14ac:dyDescent="0.3">
      <c r="B142" s="79" t="s">
        <v>56</v>
      </c>
      <c r="C142" s="58"/>
      <c r="D142" s="61" t="s">
        <v>48</v>
      </c>
      <c r="E142" s="61"/>
      <c r="F142" s="60"/>
      <c r="G142" s="386">
        <v>17.747699999999998</v>
      </c>
      <c r="H142" s="21"/>
      <c r="I142" s="57"/>
    </row>
    <row r="143" spans="2:10" x14ac:dyDescent="0.3">
      <c r="B143" s="79" t="s">
        <v>57</v>
      </c>
      <c r="C143" s="58"/>
      <c r="D143" s="61" t="s">
        <v>50</v>
      </c>
      <c r="E143" s="61"/>
      <c r="F143" s="60"/>
      <c r="G143" s="386">
        <v>18.890699999999999</v>
      </c>
      <c r="H143" s="21"/>
      <c r="I143" s="57"/>
    </row>
    <row r="144" spans="2:10" x14ac:dyDescent="0.3">
      <c r="C144" s="58"/>
      <c r="D144" s="61" t="s">
        <v>51</v>
      </c>
      <c r="E144" s="61"/>
      <c r="F144" s="60"/>
      <c r="G144" s="62" t="s">
        <v>20</v>
      </c>
      <c r="H144" s="21"/>
      <c r="I144" s="57"/>
    </row>
    <row r="145" spans="2:9" x14ac:dyDescent="0.3">
      <c r="C145" s="58"/>
      <c r="D145" s="61" t="s">
        <v>52</v>
      </c>
      <c r="E145" s="61"/>
      <c r="F145" s="60"/>
      <c r="G145" s="62" t="s">
        <v>20</v>
      </c>
      <c r="H145" s="21"/>
      <c r="I145" s="57"/>
    </row>
    <row r="146" spans="2:9" x14ac:dyDescent="0.3">
      <c r="B146" s="79" t="s">
        <v>56</v>
      </c>
      <c r="C146" s="58"/>
      <c r="D146" s="63" t="s">
        <v>53</v>
      </c>
      <c r="E146" s="63"/>
      <c r="F146" s="60"/>
      <c r="G146" s="388">
        <v>0.35586922375225383</v>
      </c>
      <c r="H146" s="21"/>
      <c r="I146" s="57"/>
    </row>
    <row r="147" spans="2:9" x14ac:dyDescent="0.3">
      <c r="C147" s="58"/>
      <c r="D147" s="65" t="s">
        <v>54</v>
      </c>
      <c r="E147" s="63"/>
      <c r="F147" s="60"/>
      <c r="G147" s="93" t="s">
        <v>20</v>
      </c>
      <c r="H147" s="21"/>
      <c r="I147" s="57"/>
    </row>
    <row r="148" spans="2:9" x14ac:dyDescent="0.3">
      <c r="C148" s="54"/>
      <c r="D148" s="55" t="s">
        <v>44</v>
      </c>
      <c r="E148" s="55"/>
      <c r="F148" s="9"/>
      <c r="G148" s="9"/>
      <c r="H148" s="92"/>
      <c r="I148" s="57"/>
    </row>
    <row r="149" spans="2:9" x14ac:dyDescent="0.3">
      <c r="C149" s="58"/>
      <c r="D149" s="55" t="s">
        <v>1002</v>
      </c>
      <c r="E149" s="63"/>
      <c r="F149" s="60"/>
      <c r="G149" s="388"/>
      <c r="H149" s="21"/>
      <c r="I149" s="57"/>
    </row>
    <row r="150" spans="2:9" x14ac:dyDescent="0.3">
      <c r="C150" s="58"/>
      <c r="D150" s="55" t="s">
        <v>1001</v>
      </c>
      <c r="E150" s="63"/>
      <c r="F150" s="60"/>
      <c r="G150" s="388"/>
      <c r="H150" s="21"/>
      <c r="I150" s="57"/>
    </row>
    <row r="151" spans="2:9" s="72" customFormat="1" x14ac:dyDescent="0.3">
      <c r="F151" s="74"/>
      <c r="G151" s="75"/>
      <c r="H151" s="77"/>
      <c r="I151" s="77"/>
    </row>
    <row r="152" spans="2:9" s="72" customFormat="1" x14ac:dyDescent="0.3">
      <c r="C152" s="73">
        <v>40268</v>
      </c>
      <c r="D152" s="73"/>
      <c r="E152" s="73"/>
      <c r="F152" s="74"/>
      <c r="G152" s="75"/>
      <c r="H152" s="76"/>
      <c r="I152" s="77"/>
    </row>
    <row r="153" spans="2:9" s="72" customFormat="1" x14ac:dyDescent="0.3">
      <c r="C153" s="73">
        <v>40086</v>
      </c>
      <c r="D153" s="73"/>
      <c r="E153" s="73"/>
      <c r="F153" s="74"/>
      <c r="G153" s="75"/>
      <c r="I153" s="77"/>
    </row>
    <row r="154" spans="2:9" s="72" customFormat="1" x14ac:dyDescent="0.3">
      <c r="F154" s="74"/>
      <c r="G154" s="75"/>
      <c r="I154" s="77"/>
    </row>
    <row r="155" spans="2:9" s="72" customFormat="1" x14ac:dyDescent="0.3">
      <c r="F155" s="74"/>
      <c r="G155" s="75"/>
      <c r="I155" s="77"/>
    </row>
    <row r="156" spans="2:9" s="72" customFormat="1" x14ac:dyDescent="0.3">
      <c r="D156" s="94"/>
      <c r="E156" s="94"/>
      <c r="F156" s="74"/>
      <c r="G156" s="75"/>
      <c r="I156" s="77"/>
    </row>
    <row r="157" spans="2:9" s="72" customFormat="1" x14ac:dyDescent="0.3">
      <c r="F157" s="74"/>
      <c r="G157" s="75"/>
      <c r="I157" s="77"/>
    </row>
  </sheetData>
  <customSheetViews>
    <customSheetView guid="{62DD1CA0-C4DB-4681-AB87-8E5B064DADBB}" scale="85" showPageBreaks="1" showGridLines="0" fitToPage="1" printArea="1" hiddenColumns="1" view="pageBreakPreview" topLeftCell="C1">
      <pane ySplit="8" topLeftCell="A123" activePane="bottomLeft" state="frozen"/>
      <selection pane="bottomLeft" activeCell="E20" sqref="E20"/>
      <rowBreaks count="1" manualBreakCount="1">
        <brk id="92" min="2" max="8" man="1"/>
      </rowBreaks>
      <pageMargins left="0.25" right="0.25" top="0.75" bottom="0.75" header="0.3" footer="0.3"/>
      <pageSetup paperSize="9" scale="53" fitToHeight="0" orientation="portrait" r:id="rId1"/>
      <headerFooter alignWithMargins="0"/>
    </customSheetView>
    <customSheetView guid="{DAAB1ED2-9FBE-4D18-8622-79FE20BC5AF5}" scale="85" showPageBreaks="1" showGridLines="0" fitToPage="1" printArea="1" hiddenColumns="1" view="pageBreakPreview" topLeftCell="C1">
      <pane ySplit="8" topLeftCell="A138" activePane="bottomLeft" state="frozen"/>
      <selection pane="bottomLeft" activeCell="D145" sqref="D145"/>
      <rowBreaks count="1" manualBreakCount="1">
        <brk id="92" min="2" max="8" man="1"/>
      </rowBreaks>
      <pageMargins left="0.25" right="0.25" top="0.75" bottom="0.75" header="0.3" footer="0.3"/>
      <pageSetup paperSize="9" scale="53" fitToHeight="0" orientation="portrait" r:id="rId2"/>
      <headerFooter alignWithMargins="0"/>
    </customSheetView>
    <customSheetView guid="{ED634462-2CEC-4EB1-BAAF-B9E7F296E51C}" scale="85" showPageBreaks="1" showGridLines="0" fitToPage="1" printArea="1" hiddenColumns="1" view="pageBreakPreview" topLeftCell="C1">
      <pane ySplit="8" topLeftCell="A138" activePane="bottomLeft" state="frozen"/>
      <selection pane="bottomLeft" activeCell="D145" sqref="D145"/>
      <rowBreaks count="1" manualBreakCount="1">
        <brk id="92" min="2" max="8" man="1"/>
      </rowBreaks>
      <pageMargins left="0.25" right="0.25" top="0.75" bottom="0.75" header="0.3" footer="0.3"/>
      <pageSetup paperSize="9" scale="53" fitToHeight="0" orientation="portrait" r:id="rId3"/>
      <headerFooter alignWithMargins="0"/>
    </customSheetView>
    <customSheetView guid="{47B4B278-0783-456D-A67F-BA86C3DDE3D6}" scale="85" showPageBreaks="1" showGridLines="0" fitToPage="1" printArea="1" hiddenColumns="1" view="pageBreakPreview" topLeftCell="C1">
      <pane ySplit="8" topLeftCell="A120" activePane="bottomLeft" state="frozen"/>
      <selection pane="bottomLeft" activeCell="D149" sqref="D149"/>
      <rowBreaks count="1" manualBreakCount="1">
        <brk id="92" min="2" max="8" man="1"/>
      </rowBreaks>
      <pageMargins left="0.25" right="0.25" top="0.75" bottom="0.75" header="0.3" footer="0.3"/>
      <pageSetup paperSize="9" scale="53" fitToHeight="0" orientation="portrait" r:id="rId4"/>
      <headerFooter alignWithMargins="0"/>
    </customSheetView>
    <customSheetView guid="{9E351BF9-46AA-4E17-BD7F-BD39A5EBD962}" scale="85" showPageBreaks="1" showGridLines="0" fitToPage="1" printArea="1" hiddenColumns="1" view="pageBreakPreview" topLeftCell="C1">
      <pane ySplit="8" topLeftCell="A135" activePane="bottomLeft" state="frozen"/>
      <selection pane="bottomLeft" activeCell="H142" sqref="H142"/>
      <rowBreaks count="1" manualBreakCount="1">
        <brk id="92" min="2" max="8" man="1"/>
      </rowBreaks>
      <pageMargins left="0.25" right="0.25" top="0.75" bottom="0.75" header="0.3" footer="0.3"/>
      <pageSetup paperSize="9" scale="51" fitToHeight="0" orientation="portrait" r:id="rId5"/>
      <headerFooter alignWithMargins="0"/>
    </customSheetView>
  </customSheetViews>
  <mergeCells count="9">
    <mergeCell ref="C6:I6"/>
    <mergeCell ref="C7:I7"/>
    <mergeCell ref="C8:I8"/>
    <mergeCell ref="C1:I1"/>
    <mergeCell ref="J1:J5"/>
    <mergeCell ref="C2:I2"/>
    <mergeCell ref="C3:I3"/>
    <mergeCell ref="C4:I4"/>
    <mergeCell ref="C5:I5"/>
  </mergeCells>
  <pageMargins left="0.25" right="0.25" top="0.75" bottom="0.75" header="0.3" footer="0.3"/>
  <pageSetup paperSize="9" scale="53" fitToHeight="0" orientation="portrait" r:id="rId6"/>
  <headerFooter alignWithMargins="0"/>
  <rowBreaks count="1" manualBreakCount="1">
    <brk id="92" min="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3"/>
  <sheetViews>
    <sheetView showGridLines="0" view="pageBreakPreview" topLeftCell="C1" zoomScale="85" zoomScaleNormal="85" zoomScaleSheetLayoutView="85" workbookViewId="0">
      <pane ySplit="8" topLeftCell="A9" activePane="bottomLeft" state="frozen"/>
      <selection activeCell="E20" sqref="E20"/>
      <selection pane="bottomLeft" activeCell="E20" sqref="E20"/>
    </sheetView>
  </sheetViews>
  <sheetFormatPr defaultRowHeight="15" x14ac:dyDescent="0.3"/>
  <cols>
    <col min="1" max="1" width="6.140625" style="79" hidden="1" customWidth="1"/>
    <col min="2" max="2" width="5" style="79" hidden="1" customWidth="1"/>
    <col min="3" max="3" width="5.42578125" style="1" customWidth="1"/>
    <col min="4" max="4" width="71.140625" style="1" customWidth="1"/>
    <col min="5" max="5" width="16.5703125" style="1" customWidth="1"/>
    <col min="6" max="6" width="33.140625" style="69" bestFit="1" customWidth="1"/>
    <col min="7" max="7" width="14.85546875" style="70" customWidth="1"/>
    <col min="8" max="8" width="18.140625" style="1" bestFit="1" customWidth="1"/>
    <col min="9" max="9" width="16.7109375" style="71" customWidth="1"/>
    <col min="10" max="10" width="9.140625" style="1" customWidth="1"/>
    <col min="11" max="16384" width="9.140625" style="1"/>
  </cols>
  <sheetData>
    <row r="1" spans="1:11" ht="27" x14ac:dyDescent="0.45">
      <c r="C1" s="429" t="s">
        <v>0</v>
      </c>
      <c r="D1" s="430"/>
      <c r="E1" s="430"/>
      <c r="F1" s="430"/>
      <c r="G1" s="430"/>
      <c r="H1" s="430"/>
      <c r="I1" s="431"/>
      <c r="J1" s="432"/>
    </row>
    <row r="2" spans="1:11" ht="16.5" x14ac:dyDescent="0.3">
      <c r="C2" s="433" t="s">
        <v>1</v>
      </c>
      <c r="D2" s="434"/>
      <c r="E2" s="434"/>
      <c r="F2" s="434"/>
      <c r="G2" s="434"/>
      <c r="H2" s="434"/>
      <c r="I2" s="435"/>
      <c r="J2" s="432"/>
    </row>
    <row r="3" spans="1:11" x14ac:dyDescent="0.3">
      <c r="C3" s="436" t="s">
        <v>1092</v>
      </c>
      <c r="D3" s="437"/>
      <c r="E3" s="437"/>
      <c r="F3" s="437"/>
      <c r="G3" s="437"/>
      <c r="H3" s="437"/>
      <c r="I3" s="438"/>
      <c r="J3" s="432"/>
    </row>
    <row r="4" spans="1:11" x14ac:dyDescent="0.3">
      <c r="C4" s="439" t="s">
        <v>2</v>
      </c>
      <c r="D4" s="437"/>
      <c r="E4" s="437"/>
      <c r="F4" s="437"/>
      <c r="G4" s="437"/>
      <c r="H4" s="437"/>
      <c r="I4" s="438"/>
      <c r="J4" s="432"/>
    </row>
    <row r="5" spans="1:11" ht="19.5" x14ac:dyDescent="0.35">
      <c r="C5" s="440" t="str">
        <f>+'YO02'!C5</f>
        <v>HALF-YEARLY PORTFOLIO STATEMENT AS ON MARCH 31, 2019</v>
      </c>
      <c r="D5" s="441"/>
      <c r="E5" s="441"/>
      <c r="F5" s="441"/>
      <c r="G5" s="441"/>
      <c r="H5" s="441"/>
      <c r="I5" s="442"/>
      <c r="J5" s="432"/>
    </row>
    <row r="6" spans="1:11" ht="16.5" thickBot="1" x14ac:dyDescent="0.35">
      <c r="C6" s="423" t="s">
        <v>3</v>
      </c>
      <c r="D6" s="424"/>
      <c r="E6" s="424"/>
      <c r="F6" s="424"/>
      <c r="G6" s="424"/>
      <c r="H6" s="424"/>
      <c r="I6" s="425"/>
    </row>
    <row r="7" spans="1:11" s="2" customFormat="1" x14ac:dyDescent="0.3">
      <c r="A7" s="80"/>
      <c r="B7" s="80"/>
      <c r="C7" s="446" t="s">
        <v>1064</v>
      </c>
      <c r="D7" s="447"/>
      <c r="E7" s="447"/>
      <c r="F7" s="447"/>
      <c r="G7" s="447"/>
      <c r="H7" s="447"/>
      <c r="I7" s="448"/>
    </row>
    <row r="8" spans="1:11" s="2" customFormat="1" ht="15.75" customHeight="1" thickBot="1" x14ac:dyDescent="0.35">
      <c r="A8" s="80"/>
      <c r="B8" s="80"/>
      <c r="C8" s="446" t="s">
        <v>1084</v>
      </c>
      <c r="D8" s="447"/>
      <c r="E8" s="447"/>
      <c r="F8" s="447"/>
      <c r="G8" s="447"/>
      <c r="H8" s="447"/>
      <c r="I8" s="448"/>
      <c r="J8" s="95"/>
    </row>
    <row r="9" spans="1:11" ht="38.25" customHeight="1" thickBot="1" x14ac:dyDescent="0.35">
      <c r="C9" s="96" t="s">
        <v>4</v>
      </c>
      <c r="D9" s="5" t="s">
        <v>5</v>
      </c>
      <c r="E9" s="5" t="s">
        <v>6</v>
      </c>
      <c r="F9" s="6" t="s">
        <v>7</v>
      </c>
      <c r="G9" s="5" t="s">
        <v>8</v>
      </c>
      <c r="H9" s="5" t="s">
        <v>9</v>
      </c>
      <c r="I9" s="7" t="s">
        <v>10</v>
      </c>
      <c r="J9" s="95"/>
    </row>
    <row r="10" spans="1:11" x14ac:dyDescent="0.3">
      <c r="C10" s="97" t="s">
        <v>11</v>
      </c>
      <c r="D10" s="98" t="s">
        <v>12</v>
      </c>
      <c r="E10" s="98"/>
      <c r="F10" s="99"/>
      <c r="G10" s="100"/>
      <c r="H10" s="100"/>
      <c r="I10" s="101"/>
      <c r="J10" s="95"/>
    </row>
    <row r="11" spans="1:11" x14ac:dyDescent="0.3">
      <c r="C11" s="102" t="s">
        <v>15</v>
      </c>
      <c r="D11" s="44" t="s">
        <v>55</v>
      </c>
      <c r="E11" s="44"/>
      <c r="F11" s="11"/>
      <c r="G11" s="12"/>
      <c r="H11" s="18"/>
      <c r="I11" s="19"/>
      <c r="J11" s="95"/>
    </row>
    <row r="12" spans="1:11" x14ac:dyDescent="0.3">
      <c r="C12" s="102"/>
      <c r="D12" s="44" t="s">
        <v>58</v>
      </c>
      <c r="E12" s="44"/>
      <c r="F12" s="11"/>
      <c r="G12" s="12"/>
      <c r="H12" s="18"/>
      <c r="I12" s="19"/>
      <c r="J12" s="95"/>
    </row>
    <row r="13" spans="1:11" x14ac:dyDescent="0.3">
      <c r="A13" s="87">
        <v>1379</v>
      </c>
      <c r="B13" s="79" t="s">
        <v>410</v>
      </c>
      <c r="C13" s="102">
        <v>1</v>
      </c>
      <c r="D13" s="23" t="s">
        <v>813</v>
      </c>
      <c r="E13" s="23" t="s">
        <v>413</v>
      </c>
      <c r="F13" s="23" t="s">
        <v>814</v>
      </c>
      <c r="G13" s="24">
        <v>17442</v>
      </c>
      <c r="H13" s="18">
        <v>1422.23</v>
      </c>
      <c r="I13" s="127">
        <f>ROUND((H13/$H$143*100),2)</f>
        <v>10.09</v>
      </c>
      <c r="J13" s="103"/>
      <c r="K13" s="104"/>
    </row>
    <row r="14" spans="1:11" x14ac:dyDescent="0.3">
      <c r="A14" s="87">
        <v>1681</v>
      </c>
      <c r="B14" s="79" t="s">
        <v>412</v>
      </c>
      <c r="C14" s="102">
        <f>+C13+1</f>
        <v>2</v>
      </c>
      <c r="D14" s="23" t="s">
        <v>815</v>
      </c>
      <c r="E14" s="23" t="s">
        <v>411</v>
      </c>
      <c r="F14" s="23" t="s">
        <v>816</v>
      </c>
      <c r="G14" s="24">
        <v>10782</v>
      </c>
      <c r="H14" s="18">
        <v>1415.96</v>
      </c>
      <c r="I14" s="127">
        <f t="shared" ref="I14:I77" si="0">ROUND((H14/$H$143*100),2)</f>
        <v>10.039999999999999</v>
      </c>
      <c r="J14" s="103"/>
      <c r="K14" s="104"/>
    </row>
    <row r="15" spans="1:11" x14ac:dyDescent="0.3">
      <c r="A15" s="87">
        <v>1117</v>
      </c>
      <c r="B15" s="79" t="s">
        <v>414</v>
      </c>
      <c r="C15" s="102">
        <f t="shared" ref="C15:C78" si="1">+C14+1</f>
        <v>3</v>
      </c>
      <c r="D15" s="23" t="s">
        <v>817</v>
      </c>
      <c r="E15" s="23" t="s">
        <v>415</v>
      </c>
      <c r="F15" s="23" t="s">
        <v>818</v>
      </c>
      <c r="G15" s="24">
        <v>1112</v>
      </c>
      <c r="H15" s="18">
        <v>1369.06</v>
      </c>
      <c r="I15" s="127">
        <f t="shared" si="0"/>
        <v>9.7100000000000009</v>
      </c>
      <c r="J15" s="103"/>
      <c r="K15" s="104"/>
    </row>
    <row r="16" spans="1:11" x14ac:dyDescent="0.3">
      <c r="A16" s="87">
        <v>78579</v>
      </c>
      <c r="B16" s="79" t="s">
        <v>416</v>
      </c>
      <c r="C16" s="102">
        <f t="shared" si="1"/>
        <v>4</v>
      </c>
      <c r="D16" s="23" t="s">
        <v>819</v>
      </c>
      <c r="E16" s="23" t="s">
        <v>419</v>
      </c>
      <c r="F16" s="23" t="s">
        <v>820</v>
      </c>
      <c r="G16" s="24">
        <v>800</v>
      </c>
      <c r="H16" s="18">
        <v>648.96</v>
      </c>
      <c r="I16" s="127">
        <f t="shared" si="0"/>
        <v>4.5999999999999996</v>
      </c>
      <c r="J16" s="103"/>
      <c r="K16" s="104"/>
    </row>
    <row r="17" spans="1:11" x14ac:dyDescent="0.3">
      <c r="A17" s="87">
        <v>142485</v>
      </c>
      <c r="B17" s="79" t="s">
        <v>418</v>
      </c>
      <c r="C17" s="102">
        <f t="shared" si="1"/>
        <v>5</v>
      </c>
      <c r="D17" s="23" t="s">
        <v>821</v>
      </c>
      <c r="E17" s="23" t="s">
        <v>417</v>
      </c>
      <c r="F17" s="23" t="s">
        <v>820</v>
      </c>
      <c r="G17" s="24">
        <v>5512</v>
      </c>
      <c r="H17" s="18">
        <v>635.23</v>
      </c>
      <c r="I17" s="127">
        <f t="shared" si="0"/>
        <v>4.5</v>
      </c>
      <c r="J17" s="103"/>
      <c r="K17" s="104"/>
    </row>
    <row r="18" spans="1:11" x14ac:dyDescent="0.3">
      <c r="A18" s="87">
        <v>142484</v>
      </c>
      <c r="B18" s="79" t="s">
        <v>420</v>
      </c>
      <c r="C18" s="102">
        <f t="shared" si="1"/>
        <v>6</v>
      </c>
      <c r="D18" s="23" t="s">
        <v>822</v>
      </c>
      <c r="E18" s="23" t="s">
        <v>421</v>
      </c>
      <c r="F18" s="23" t="s">
        <v>820</v>
      </c>
      <c r="G18" s="24">
        <v>698</v>
      </c>
      <c r="H18" s="18">
        <v>567.94000000000005</v>
      </c>
      <c r="I18" s="127">
        <f t="shared" si="0"/>
        <v>4.03</v>
      </c>
      <c r="J18" s="103"/>
      <c r="K18" s="104"/>
    </row>
    <row r="19" spans="1:11" x14ac:dyDescent="0.3">
      <c r="A19" s="87">
        <v>1625</v>
      </c>
      <c r="B19" s="79" t="s">
        <v>422</v>
      </c>
      <c r="C19" s="102">
        <f t="shared" si="1"/>
        <v>7</v>
      </c>
      <c r="D19" s="23" t="s">
        <v>422</v>
      </c>
      <c r="E19" s="23" t="s">
        <v>423</v>
      </c>
      <c r="F19" s="23" t="s">
        <v>823</v>
      </c>
      <c r="G19" s="24">
        <v>11506</v>
      </c>
      <c r="H19" s="18">
        <v>427.18</v>
      </c>
      <c r="I19" s="127">
        <f t="shared" si="0"/>
        <v>3.03</v>
      </c>
      <c r="J19" s="103"/>
      <c r="K19" s="104"/>
    </row>
    <row r="20" spans="1:11" x14ac:dyDescent="0.3">
      <c r="A20" s="87">
        <v>1469</v>
      </c>
      <c r="B20" s="79" t="s">
        <v>424</v>
      </c>
      <c r="C20" s="102">
        <f t="shared" si="1"/>
        <v>8</v>
      </c>
      <c r="D20" s="23" t="s">
        <v>424</v>
      </c>
      <c r="E20" s="23" t="s">
        <v>425</v>
      </c>
      <c r="F20" s="23" t="s">
        <v>824</v>
      </c>
      <c r="G20" s="24">
        <v>11337</v>
      </c>
      <c r="H20" s="18">
        <v>423.18</v>
      </c>
      <c r="I20" s="127">
        <f t="shared" si="0"/>
        <v>3</v>
      </c>
      <c r="J20" s="103"/>
      <c r="K20" s="104"/>
    </row>
    <row r="21" spans="1:11" x14ac:dyDescent="0.3">
      <c r="A21" s="87">
        <v>4590</v>
      </c>
      <c r="B21" s="79" t="s">
        <v>426</v>
      </c>
      <c r="C21" s="102">
        <f t="shared" si="1"/>
        <v>9</v>
      </c>
      <c r="D21" s="23" t="s">
        <v>426</v>
      </c>
      <c r="E21" s="23" t="s">
        <v>427</v>
      </c>
      <c r="F21" s="23" t="s">
        <v>825</v>
      </c>
      <c r="G21" s="24">
        <v>11448</v>
      </c>
      <c r="H21" s="18">
        <v>316.44</v>
      </c>
      <c r="I21" s="127">
        <f t="shared" si="0"/>
        <v>2.2400000000000002</v>
      </c>
      <c r="J21" s="103"/>
      <c r="K21" s="104"/>
    </row>
    <row r="22" spans="1:11" x14ac:dyDescent="0.3">
      <c r="A22" s="20">
        <v>1580</v>
      </c>
      <c r="B22" s="1" t="s">
        <v>428</v>
      </c>
      <c r="C22" s="102">
        <f t="shared" si="1"/>
        <v>10</v>
      </c>
      <c r="D22" s="23" t="s">
        <v>826</v>
      </c>
      <c r="E22" s="23" t="s">
        <v>827</v>
      </c>
      <c r="F22" s="23" t="s">
        <v>828</v>
      </c>
      <c r="G22" s="24">
        <v>3601</v>
      </c>
      <c r="H22" s="18">
        <v>305.11</v>
      </c>
      <c r="I22" s="127">
        <f t="shared" si="0"/>
        <v>2.16</v>
      </c>
      <c r="J22" s="103"/>
      <c r="K22" s="104"/>
    </row>
    <row r="23" spans="1:11" x14ac:dyDescent="0.3">
      <c r="A23" s="87">
        <v>21327</v>
      </c>
      <c r="B23" s="79" t="s">
        <v>430</v>
      </c>
      <c r="C23" s="102">
        <f t="shared" si="1"/>
        <v>11</v>
      </c>
      <c r="D23" s="23" t="s">
        <v>829</v>
      </c>
      <c r="E23" s="23" t="s">
        <v>431</v>
      </c>
      <c r="F23" s="23" t="s">
        <v>830</v>
      </c>
      <c r="G23" s="24">
        <v>1101</v>
      </c>
      <c r="H23" s="18">
        <v>271.41000000000003</v>
      </c>
      <c r="I23" s="127">
        <f t="shared" si="0"/>
        <v>1.92</v>
      </c>
      <c r="J23" s="103"/>
      <c r="K23" s="104"/>
    </row>
    <row r="24" spans="1:11" x14ac:dyDescent="0.3">
      <c r="A24" s="87">
        <v>1359</v>
      </c>
      <c r="B24" s="79" t="s">
        <v>432</v>
      </c>
      <c r="C24" s="102">
        <f t="shared" si="1"/>
        <v>12</v>
      </c>
      <c r="D24" s="23" t="s">
        <v>831</v>
      </c>
      <c r="E24" s="23" t="s">
        <v>435</v>
      </c>
      <c r="F24" s="23" t="s">
        <v>832</v>
      </c>
      <c r="G24" s="24">
        <v>1231</v>
      </c>
      <c r="H24" s="18">
        <v>226.81</v>
      </c>
      <c r="I24" s="127">
        <f t="shared" si="0"/>
        <v>1.61</v>
      </c>
      <c r="J24" s="103"/>
      <c r="K24" s="104"/>
    </row>
    <row r="25" spans="1:11" x14ac:dyDescent="0.3">
      <c r="A25" s="87">
        <v>6933</v>
      </c>
      <c r="B25" s="79" t="s">
        <v>434</v>
      </c>
      <c r="C25" s="102">
        <f t="shared" si="1"/>
        <v>13</v>
      </c>
      <c r="D25" s="23" t="s">
        <v>833</v>
      </c>
      <c r="E25" s="23" t="s">
        <v>834</v>
      </c>
      <c r="F25" s="23" t="s">
        <v>823</v>
      </c>
      <c r="G25" s="24">
        <v>1042</v>
      </c>
      <c r="H25" s="18">
        <v>216.64</v>
      </c>
      <c r="I25" s="127">
        <f t="shared" si="0"/>
        <v>1.54</v>
      </c>
      <c r="J25" s="103"/>
      <c r="K25" s="104"/>
    </row>
    <row r="26" spans="1:11" x14ac:dyDescent="0.3">
      <c r="A26" s="87">
        <v>1811</v>
      </c>
      <c r="B26" s="79" t="s">
        <v>436</v>
      </c>
      <c r="C26" s="102">
        <f t="shared" si="1"/>
        <v>14</v>
      </c>
      <c r="D26" s="23" t="s">
        <v>835</v>
      </c>
      <c r="E26" s="23" t="s">
        <v>444</v>
      </c>
      <c r="F26" s="23" t="s">
        <v>836</v>
      </c>
      <c r="G26" s="24">
        <v>2970</v>
      </c>
      <c r="H26" s="18">
        <v>213.22</v>
      </c>
      <c r="I26" s="127">
        <f t="shared" si="0"/>
        <v>1.51</v>
      </c>
      <c r="J26" s="103"/>
      <c r="K26" s="104"/>
    </row>
    <row r="27" spans="1:11" s="79" customFormat="1" x14ac:dyDescent="0.3">
      <c r="A27" s="87">
        <v>187582</v>
      </c>
      <c r="B27" s="79" t="s">
        <v>438</v>
      </c>
      <c r="C27" s="102">
        <f t="shared" si="1"/>
        <v>15</v>
      </c>
      <c r="D27" s="23" t="s">
        <v>837</v>
      </c>
      <c r="E27" s="23" t="s">
        <v>433</v>
      </c>
      <c r="F27" s="23" t="s">
        <v>838</v>
      </c>
      <c r="G27" s="24">
        <v>1606</v>
      </c>
      <c r="H27" s="18">
        <v>210.94</v>
      </c>
      <c r="I27" s="127">
        <f t="shared" si="0"/>
        <v>1.5</v>
      </c>
      <c r="J27" s="103"/>
      <c r="K27" s="104"/>
    </row>
    <row r="28" spans="1:11" x14ac:dyDescent="0.3">
      <c r="A28" s="20">
        <v>5325</v>
      </c>
      <c r="B28" s="1" t="s">
        <v>440</v>
      </c>
      <c r="C28" s="102">
        <f t="shared" si="1"/>
        <v>16</v>
      </c>
      <c r="D28" s="23" t="s">
        <v>428</v>
      </c>
      <c r="E28" s="23" t="s">
        <v>429</v>
      </c>
      <c r="F28" s="23" t="s">
        <v>823</v>
      </c>
      <c r="G28" s="24">
        <v>1540</v>
      </c>
      <c r="H28" s="18">
        <v>191.18</v>
      </c>
      <c r="I28" s="127">
        <f t="shared" si="0"/>
        <v>1.36</v>
      </c>
      <c r="J28" s="103"/>
      <c r="K28" s="104"/>
    </row>
    <row r="29" spans="1:11" x14ac:dyDescent="0.3">
      <c r="A29" s="87">
        <v>147425</v>
      </c>
      <c r="B29" s="79" t="s">
        <v>442</v>
      </c>
      <c r="C29" s="102">
        <f t="shared" si="1"/>
        <v>17</v>
      </c>
      <c r="D29" s="23" t="s">
        <v>447</v>
      </c>
      <c r="E29" s="23" t="s">
        <v>448</v>
      </c>
      <c r="F29" s="23" t="s">
        <v>839</v>
      </c>
      <c r="G29" s="24">
        <v>1106</v>
      </c>
      <c r="H29" s="18">
        <v>185.15</v>
      </c>
      <c r="I29" s="127">
        <f t="shared" si="0"/>
        <v>1.31</v>
      </c>
      <c r="J29" s="103"/>
      <c r="K29" s="104"/>
    </row>
    <row r="30" spans="1:11" x14ac:dyDescent="0.3">
      <c r="A30" s="87">
        <v>138848</v>
      </c>
      <c r="B30" s="79" t="s">
        <v>443</v>
      </c>
      <c r="C30" s="102">
        <f t="shared" si="1"/>
        <v>18</v>
      </c>
      <c r="D30" s="23" t="s">
        <v>436</v>
      </c>
      <c r="E30" s="23" t="s">
        <v>437</v>
      </c>
      <c r="F30" s="23" t="s">
        <v>823</v>
      </c>
      <c r="G30" s="24">
        <v>2421</v>
      </c>
      <c r="H30" s="18">
        <v>177.54</v>
      </c>
      <c r="I30" s="127">
        <f t="shared" si="0"/>
        <v>1.26</v>
      </c>
      <c r="J30" s="103"/>
      <c r="K30" s="104"/>
    </row>
    <row r="31" spans="1:11" x14ac:dyDescent="0.3">
      <c r="A31" s="87">
        <v>8697</v>
      </c>
      <c r="B31" s="79" t="s">
        <v>445</v>
      </c>
      <c r="C31" s="102">
        <f t="shared" si="1"/>
        <v>19</v>
      </c>
      <c r="D31" s="23" t="s">
        <v>840</v>
      </c>
      <c r="E31" s="23" t="s">
        <v>446</v>
      </c>
      <c r="F31" s="23" t="s">
        <v>841</v>
      </c>
      <c r="G31" s="24">
        <v>3130</v>
      </c>
      <c r="H31" s="18">
        <v>160.87</v>
      </c>
      <c r="I31" s="127">
        <f t="shared" si="0"/>
        <v>1.1399999999999999</v>
      </c>
      <c r="J31" s="103"/>
      <c r="K31" s="104"/>
    </row>
    <row r="32" spans="1:11" x14ac:dyDescent="0.3">
      <c r="A32" s="87">
        <v>1734</v>
      </c>
      <c r="B32" s="79" t="s">
        <v>447</v>
      </c>
      <c r="C32" s="102">
        <f t="shared" si="1"/>
        <v>20</v>
      </c>
      <c r="D32" s="23" t="s">
        <v>842</v>
      </c>
      <c r="E32" s="23" t="s">
        <v>441</v>
      </c>
      <c r="F32" s="23" t="s">
        <v>838</v>
      </c>
      <c r="G32" s="24">
        <v>3263</v>
      </c>
      <c r="H32" s="18">
        <v>146.66</v>
      </c>
      <c r="I32" s="127">
        <f t="shared" si="0"/>
        <v>1.04</v>
      </c>
      <c r="J32" s="103"/>
      <c r="K32" s="104"/>
    </row>
    <row r="33" spans="1:11" x14ac:dyDescent="0.3">
      <c r="A33" s="87">
        <v>1743</v>
      </c>
      <c r="B33" s="79" t="s">
        <v>449</v>
      </c>
      <c r="C33" s="102">
        <f t="shared" si="1"/>
        <v>21</v>
      </c>
      <c r="D33" s="23" t="s">
        <v>843</v>
      </c>
      <c r="E33" s="23" t="s">
        <v>439</v>
      </c>
      <c r="F33" s="23" t="s">
        <v>818</v>
      </c>
      <c r="G33" s="24">
        <v>117</v>
      </c>
      <c r="H33" s="18">
        <v>141.15</v>
      </c>
      <c r="I33" s="127">
        <f t="shared" si="0"/>
        <v>1</v>
      </c>
      <c r="J33" s="103"/>
      <c r="K33" s="104"/>
    </row>
    <row r="34" spans="1:11" x14ac:dyDescent="0.3">
      <c r="A34" s="20">
        <v>152353</v>
      </c>
      <c r="B34" s="1" t="s">
        <v>451</v>
      </c>
      <c r="C34" s="102">
        <f t="shared" si="1"/>
        <v>22</v>
      </c>
      <c r="D34" s="23" t="s">
        <v>844</v>
      </c>
      <c r="E34" s="23" t="s">
        <v>452</v>
      </c>
      <c r="F34" s="23" t="s">
        <v>825</v>
      </c>
      <c r="G34" s="24">
        <v>577</v>
      </c>
      <c r="H34" s="18">
        <v>138.38999999999999</v>
      </c>
      <c r="I34" s="127">
        <f t="shared" si="0"/>
        <v>0.98</v>
      </c>
      <c r="J34" s="103"/>
      <c r="K34" s="104"/>
    </row>
    <row r="35" spans="1:11" x14ac:dyDescent="0.3">
      <c r="A35" s="20">
        <v>138444</v>
      </c>
      <c r="B35" s="1" t="s">
        <v>453</v>
      </c>
      <c r="C35" s="102">
        <f t="shared" si="1"/>
        <v>23</v>
      </c>
      <c r="D35" s="23" t="s">
        <v>845</v>
      </c>
      <c r="E35" s="23" t="s">
        <v>462</v>
      </c>
      <c r="F35" s="23" t="s">
        <v>846</v>
      </c>
      <c r="G35" s="24">
        <v>3665</v>
      </c>
      <c r="H35" s="18">
        <v>126.49</v>
      </c>
      <c r="I35" s="127">
        <f t="shared" si="0"/>
        <v>0.9</v>
      </c>
      <c r="J35" s="103"/>
      <c r="K35" s="104"/>
    </row>
    <row r="36" spans="1:11" x14ac:dyDescent="0.3">
      <c r="A36" s="87">
        <v>10244</v>
      </c>
      <c r="B36" s="79" t="s">
        <v>455</v>
      </c>
      <c r="C36" s="102">
        <f t="shared" si="1"/>
        <v>24</v>
      </c>
      <c r="D36" s="23" t="s">
        <v>473</v>
      </c>
      <c r="E36" s="23" t="s">
        <v>474</v>
      </c>
      <c r="F36" s="23" t="s">
        <v>836</v>
      </c>
      <c r="G36" s="24">
        <v>1105</v>
      </c>
      <c r="H36" s="18">
        <v>122.04</v>
      </c>
      <c r="I36" s="127">
        <f t="shared" si="0"/>
        <v>0.87</v>
      </c>
      <c r="J36" s="103"/>
      <c r="K36" s="104"/>
    </row>
    <row r="37" spans="1:11" x14ac:dyDescent="0.3">
      <c r="A37" s="87">
        <v>1837</v>
      </c>
      <c r="B37" s="79" t="s">
        <v>457</v>
      </c>
      <c r="C37" s="102">
        <f t="shared" si="1"/>
        <v>25</v>
      </c>
      <c r="D37" s="23" t="s">
        <v>847</v>
      </c>
      <c r="E37" s="23" t="s">
        <v>450</v>
      </c>
      <c r="F37" s="23" t="s">
        <v>823</v>
      </c>
      <c r="G37" s="24">
        <v>3057</v>
      </c>
      <c r="H37" s="18">
        <v>120.53</v>
      </c>
      <c r="I37" s="127">
        <f t="shared" si="0"/>
        <v>0.85</v>
      </c>
      <c r="J37" s="103"/>
      <c r="K37" s="104"/>
    </row>
    <row r="38" spans="1:11" x14ac:dyDescent="0.3">
      <c r="A38" s="20">
        <v>13222</v>
      </c>
      <c r="B38" s="1" t="s">
        <v>459</v>
      </c>
      <c r="C38" s="102">
        <f t="shared" si="1"/>
        <v>26</v>
      </c>
      <c r="D38" s="23" t="s">
        <v>848</v>
      </c>
      <c r="E38" s="23" t="s">
        <v>849</v>
      </c>
      <c r="F38" s="23" t="s">
        <v>830</v>
      </c>
      <c r="G38" s="24">
        <v>1553</v>
      </c>
      <c r="H38" s="18">
        <v>119.21</v>
      </c>
      <c r="I38" s="127">
        <f t="shared" si="0"/>
        <v>0.85</v>
      </c>
      <c r="J38" s="103"/>
      <c r="K38" s="104"/>
    </row>
    <row r="39" spans="1:11" x14ac:dyDescent="0.3">
      <c r="A39" s="87">
        <v>3176</v>
      </c>
      <c r="B39" s="79" t="s">
        <v>461</v>
      </c>
      <c r="C39" s="102">
        <f t="shared" si="1"/>
        <v>27</v>
      </c>
      <c r="D39" s="23" t="s">
        <v>485</v>
      </c>
      <c r="E39" s="23" t="s">
        <v>486</v>
      </c>
      <c r="F39" s="23" t="s">
        <v>832</v>
      </c>
      <c r="G39" s="24">
        <v>655</v>
      </c>
      <c r="H39" s="18">
        <v>118.38</v>
      </c>
      <c r="I39" s="127">
        <f t="shared" si="0"/>
        <v>0.84</v>
      </c>
      <c r="J39" s="103"/>
      <c r="K39" s="104"/>
    </row>
    <row r="40" spans="1:11" x14ac:dyDescent="0.3">
      <c r="A40" s="87">
        <v>1682</v>
      </c>
      <c r="B40" s="79" t="s">
        <v>463</v>
      </c>
      <c r="C40" s="102">
        <f t="shared" si="1"/>
        <v>28</v>
      </c>
      <c r="D40" s="23" t="s">
        <v>455</v>
      </c>
      <c r="E40" s="23" t="s">
        <v>456</v>
      </c>
      <c r="F40" s="23" t="s">
        <v>838</v>
      </c>
      <c r="G40" s="24">
        <v>1765</v>
      </c>
      <c r="H40" s="18">
        <v>115.12</v>
      </c>
      <c r="I40" s="127">
        <f t="shared" si="0"/>
        <v>0.82</v>
      </c>
      <c r="J40" s="103"/>
      <c r="K40" s="104"/>
    </row>
    <row r="41" spans="1:11" x14ac:dyDescent="0.3">
      <c r="A41" s="87">
        <v>1380</v>
      </c>
      <c r="B41" s="79" t="s">
        <v>465</v>
      </c>
      <c r="C41" s="102">
        <f t="shared" si="1"/>
        <v>29</v>
      </c>
      <c r="D41" s="23" t="s">
        <v>850</v>
      </c>
      <c r="E41" s="23" t="s">
        <v>482</v>
      </c>
      <c r="F41" s="23" t="s">
        <v>851</v>
      </c>
      <c r="G41" s="24">
        <v>290</v>
      </c>
      <c r="H41" s="18">
        <v>114.4</v>
      </c>
      <c r="I41" s="127">
        <f t="shared" si="0"/>
        <v>0.81</v>
      </c>
      <c r="J41" s="103"/>
      <c r="K41" s="104"/>
    </row>
    <row r="42" spans="1:11" x14ac:dyDescent="0.3">
      <c r="A42" s="87">
        <v>5382</v>
      </c>
      <c r="B42" s="79" t="s">
        <v>467</v>
      </c>
      <c r="C42" s="102">
        <f t="shared" si="1"/>
        <v>30</v>
      </c>
      <c r="D42" s="23" t="s">
        <v>604</v>
      </c>
      <c r="E42" s="23" t="s">
        <v>476</v>
      </c>
      <c r="F42" s="23" t="s">
        <v>852</v>
      </c>
      <c r="G42" s="24">
        <v>2130</v>
      </c>
      <c r="H42" s="18">
        <v>110.18</v>
      </c>
      <c r="I42" s="127">
        <f t="shared" si="0"/>
        <v>0.78</v>
      </c>
      <c r="J42" s="103"/>
      <c r="K42" s="104"/>
    </row>
    <row r="43" spans="1:11" x14ac:dyDescent="0.3">
      <c r="A43" s="87">
        <v>1676</v>
      </c>
      <c r="B43" s="79" t="s">
        <v>469</v>
      </c>
      <c r="C43" s="102">
        <f t="shared" si="1"/>
        <v>31</v>
      </c>
      <c r="D43" s="23" t="s">
        <v>457</v>
      </c>
      <c r="E43" s="23" t="s">
        <v>458</v>
      </c>
      <c r="F43" s="23" t="s">
        <v>853</v>
      </c>
      <c r="G43" s="24">
        <v>2393</v>
      </c>
      <c r="H43" s="18">
        <v>104.68</v>
      </c>
      <c r="I43" s="127">
        <f t="shared" si="0"/>
        <v>0.74</v>
      </c>
      <c r="J43" s="103"/>
      <c r="K43" s="104"/>
    </row>
    <row r="44" spans="1:11" x14ac:dyDescent="0.3">
      <c r="A44" s="87">
        <v>23066</v>
      </c>
      <c r="B44" s="79" t="s">
        <v>471</v>
      </c>
      <c r="C44" s="102">
        <f t="shared" si="1"/>
        <v>32</v>
      </c>
      <c r="D44" s="23" t="s">
        <v>854</v>
      </c>
      <c r="E44" s="23" t="s">
        <v>472</v>
      </c>
      <c r="F44" s="23" t="s">
        <v>855</v>
      </c>
      <c r="G44" s="24">
        <v>2140</v>
      </c>
      <c r="H44" s="18">
        <v>102.24</v>
      </c>
      <c r="I44" s="127">
        <f t="shared" si="0"/>
        <v>0.73</v>
      </c>
      <c r="J44" s="103"/>
      <c r="K44" s="104"/>
    </row>
    <row r="45" spans="1:11" x14ac:dyDescent="0.3">
      <c r="A45" s="87">
        <v>1389</v>
      </c>
      <c r="B45" s="79" t="s">
        <v>473</v>
      </c>
      <c r="C45" s="102">
        <f t="shared" si="1"/>
        <v>33</v>
      </c>
      <c r="D45" s="23" t="s">
        <v>856</v>
      </c>
      <c r="E45" s="23" t="s">
        <v>484</v>
      </c>
      <c r="F45" s="23" t="s">
        <v>857</v>
      </c>
      <c r="G45" s="24">
        <v>434</v>
      </c>
      <c r="H45" s="18">
        <v>83.97</v>
      </c>
      <c r="I45" s="127">
        <f t="shared" si="0"/>
        <v>0.6</v>
      </c>
      <c r="J45" s="103"/>
      <c r="K45" s="104"/>
    </row>
    <row r="46" spans="1:11" x14ac:dyDescent="0.3">
      <c r="A46" s="105">
        <v>1162</v>
      </c>
      <c r="B46" s="79" t="s">
        <v>475</v>
      </c>
      <c r="C46" s="102">
        <f t="shared" si="1"/>
        <v>34</v>
      </c>
      <c r="D46" s="23" t="s">
        <v>467</v>
      </c>
      <c r="E46" s="23" t="s">
        <v>468</v>
      </c>
      <c r="F46" s="23" t="s">
        <v>838</v>
      </c>
      <c r="G46" s="24">
        <v>506</v>
      </c>
      <c r="H46" s="18">
        <v>82.69</v>
      </c>
      <c r="I46" s="127">
        <f t="shared" si="0"/>
        <v>0.59</v>
      </c>
      <c r="J46" s="103"/>
      <c r="K46" s="104"/>
    </row>
    <row r="47" spans="1:11" x14ac:dyDescent="0.3">
      <c r="A47" s="20">
        <v>8736</v>
      </c>
      <c r="B47" s="1" t="s">
        <v>477</v>
      </c>
      <c r="C47" s="102">
        <f t="shared" si="1"/>
        <v>35</v>
      </c>
      <c r="D47" s="23" t="s">
        <v>489</v>
      </c>
      <c r="E47" s="23" t="s">
        <v>490</v>
      </c>
      <c r="F47" s="23" t="s">
        <v>838</v>
      </c>
      <c r="G47" s="24">
        <v>646</v>
      </c>
      <c r="H47" s="18">
        <v>82.16</v>
      </c>
      <c r="I47" s="127">
        <f t="shared" si="0"/>
        <v>0.57999999999999996</v>
      </c>
      <c r="J47" s="103"/>
      <c r="K47" s="104"/>
    </row>
    <row r="48" spans="1:11" x14ac:dyDescent="0.3">
      <c r="A48" s="105">
        <v>5070</v>
      </c>
      <c r="B48" s="79" t="s">
        <v>479</v>
      </c>
      <c r="C48" s="102">
        <f t="shared" si="1"/>
        <v>36</v>
      </c>
      <c r="D48" s="23" t="s">
        <v>463</v>
      </c>
      <c r="E48" s="23" t="s">
        <v>464</v>
      </c>
      <c r="F48" s="23" t="s">
        <v>823</v>
      </c>
      <c r="G48" s="24">
        <v>2859</v>
      </c>
      <c r="H48" s="18">
        <v>81.69</v>
      </c>
      <c r="I48" s="127">
        <f t="shared" si="0"/>
        <v>0.57999999999999996</v>
      </c>
      <c r="J48" s="103"/>
      <c r="K48" s="104"/>
    </row>
    <row r="49" spans="1:11" x14ac:dyDescent="0.3">
      <c r="A49" s="87">
        <v>21255</v>
      </c>
      <c r="B49" s="79" t="s">
        <v>481</v>
      </c>
      <c r="C49" s="102">
        <f t="shared" si="1"/>
        <v>37</v>
      </c>
      <c r="D49" s="23" t="s">
        <v>858</v>
      </c>
      <c r="E49" s="23" t="s">
        <v>460</v>
      </c>
      <c r="F49" s="23" t="s">
        <v>820</v>
      </c>
      <c r="G49" s="24">
        <v>707</v>
      </c>
      <c r="H49" s="18">
        <v>80.58</v>
      </c>
      <c r="I49" s="127">
        <f t="shared" si="0"/>
        <v>0.56999999999999995</v>
      </c>
      <c r="J49" s="103"/>
      <c r="K49" s="104"/>
    </row>
    <row r="50" spans="1:11" x14ac:dyDescent="0.3">
      <c r="A50" s="87">
        <v>56332</v>
      </c>
      <c r="B50" s="79" t="s">
        <v>483</v>
      </c>
      <c r="C50" s="102">
        <f t="shared" si="1"/>
        <v>38</v>
      </c>
      <c r="D50" s="23" t="s">
        <v>859</v>
      </c>
      <c r="E50" s="23" t="s">
        <v>500</v>
      </c>
      <c r="F50" s="23" t="s">
        <v>860</v>
      </c>
      <c r="G50" s="24">
        <v>370</v>
      </c>
      <c r="H50" s="18">
        <v>79.48</v>
      </c>
      <c r="I50" s="127">
        <f t="shared" si="0"/>
        <v>0.56000000000000005</v>
      </c>
      <c r="J50" s="103"/>
      <c r="K50" s="104"/>
    </row>
    <row r="51" spans="1:11" x14ac:dyDescent="0.3">
      <c r="A51" s="87">
        <v>4915</v>
      </c>
      <c r="B51" s="79" t="s">
        <v>485</v>
      </c>
      <c r="C51" s="102">
        <f t="shared" si="1"/>
        <v>39</v>
      </c>
      <c r="D51" s="23" t="s">
        <v>497</v>
      </c>
      <c r="E51" s="23" t="s">
        <v>498</v>
      </c>
      <c r="F51" s="23" t="s">
        <v>838</v>
      </c>
      <c r="G51" s="24">
        <v>267</v>
      </c>
      <c r="H51" s="18">
        <v>75.8</v>
      </c>
      <c r="I51" s="127">
        <f t="shared" si="0"/>
        <v>0.54</v>
      </c>
      <c r="J51" s="103"/>
      <c r="K51" s="104"/>
    </row>
    <row r="52" spans="1:11" x14ac:dyDescent="0.3">
      <c r="A52" s="87">
        <v>1530</v>
      </c>
      <c r="B52" s="79" t="s">
        <v>487</v>
      </c>
      <c r="C52" s="102">
        <f t="shared" si="1"/>
        <v>40</v>
      </c>
      <c r="D52" s="23" t="s">
        <v>477</v>
      </c>
      <c r="E52" s="23" t="s">
        <v>478</v>
      </c>
      <c r="F52" s="23" t="s">
        <v>861</v>
      </c>
      <c r="G52" s="24">
        <v>862</v>
      </c>
      <c r="H52" s="18">
        <v>74.55</v>
      </c>
      <c r="I52" s="127">
        <f t="shared" si="0"/>
        <v>0.53</v>
      </c>
      <c r="J52" s="103"/>
      <c r="K52" s="104"/>
    </row>
    <row r="53" spans="1:11" x14ac:dyDescent="0.3">
      <c r="A53" s="106">
        <v>16338</v>
      </c>
      <c r="B53" s="1" t="s">
        <v>489</v>
      </c>
      <c r="C53" s="102">
        <f t="shared" si="1"/>
        <v>41</v>
      </c>
      <c r="D53" s="23" t="s">
        <v>862</v>
      </c>
      <c r="E53" s="23" t="s">
        <v>480</v>
      </c>
      <c r="F53" s="23" t="s">
        <v>863</v>
      </c>
      <c r="G53" s="24">
        <v>1461</v>
      </c>
      <c r="H53" s="18">
        <v>73.180000000000007</v>
      </c>
      <c r="I53" s="127">
        <f t="shared" si="0"/>
        <v>0.52</v>
      </c>
      <c r="J53" s="103"/>
      <c r="K53" s="104"/>
    </row>
    <row r="54" spans="1:11" x14ac:dyDescent="0.3">
      <c r="A54" s="87">
        <v>6461</v>
      </c>
      <c r="B54" s="79" t="s">
        <v>491</v>
      </c>
      <c r="C54" s="102">
        <f t="shared" si="1"/>
        <v>42</v>
      </c>
      <c r="D54" s="23" t="s">
        <v>864</v>
      </c>
      <c r="E54" s="23" t="s">
        <v>454</v>
      </c>
      <c r="F54" s="23" t="s">
        <v>846</v>
      </c>
      <c r="G54" s="24">
        <v>3074</v>
      </c>
      <c r="H54" s="18">
        <v>69.39</v>
      </c>
      <c r="I54" s="127">
        <f t="shared" si="0"/>
        <v>0.49</v>
      </c>
      <c r="J54" s="103"/>
      <c r="K54" s="104"/>
    </row>
    <row r="55" spans="1:11" x14ac:dyDescent="0.3">
      <c r="A55" s="87">
        <v>11162</v>
      </c>
      <c r="B55" s="79" t="s">
        <v>492</v>
      </c>
      <c r="C55" s="102">
        <f t="shared" si="1"/>
        <v>43</v>
      </c>
      <c r="D55" s="23" t="s">
        <v>465</v>
      </c>
      <c r="E55" s="23" t="s">
        <v>466</v>
      </c>
      <c r="F55" s="23" t="s">
        <v>865</v>
      </c>
      <c r="G55" s="24">
        <v>2479</v>
      </c>
      <c r="H55" s="18">
        <v>67.97</v>
      </c>
      <c r="I55" s="127">
        <f t="shared" si="0"/>
        <v>0.48</v>
      </c>
      <c r="J55" s="103"/>
      <c r="K55" s="104"/>
    </row>
    <row r="56" spans="1:11" x14ac:dyDescent="0.3">
      <c r="A56" s="87">
        <v>1541</v>
      </c>
      <c r="B56" s="79" t="s">
        <v>493</v>
      </c>
      <c r="C56" s="102">
        <f t="shared" si="1"/>
        <v>44</v>
      </c>
      <c r="D56" s="23" t="s">
        <v>501</v>
      </c>
      <c r="E56" s="23" t="s">
        <v>502</v>
      </c>
      <c r="F56" s="23" t="s">
        <v>823</v>
      </c>
      <c r="G56" s="24">
        <v>932</v>
      </c>
      <c r="H56" s="18">
        <v>67.83</v>
      </c>
      <c r="I56" s="127">
        <f t="shared" si="0"/>
        <v>0.48</v>
      </c>
      <c r="J56" s="103"/>
      <c r="K56" s="104"/>
    </row>
    <row r="57" spans="1:11" x14ac:dyDescent="0.3">
      <c r="A57" s="105">
        <v>117453</v>
      </c>
      <c r="B57" s="79" t="s">
        <v>495</v>
      </c>
      <c r="C57" s="102">
        <f t="shared" si="1"/>
        <v>45</v>
      </c>
      <c r="D57" s="23" t="s">
        <v>866</v>
      </c>
      <c r="E57" s="23" t="s">
        <v>488</v>
      </c>
      <c r="F57" s="23" t="s">
        <v>818</v>
      </c>
      <c r="G57" s="24">
        <v>2426</v>
      </c>
      <c r="H57" s="18">
        <v>62.29</v>
      </c>
      <c r="I57" s="127">
        <f t="shared" si="0"/>
        <v>0.44</v>
      </c>
      <c r="J57" s="103"/>
      <c r="K57" s="104"/>
    </row>
    <row r="58" spans="1:11" x14ac:dyDescent="0.3">
      <c r="A58" s="20">
        <v>1748</v>
      </c>
      <c r="B58" s="1" t="s">
        <v>497</v>
      </c>
      <c r="C58" s="102">
        <f t="shared" si="1"/>
        <v>46</v>
      </c>
      <c r="D58" s="23" t="s">
        <v>509</v>
      </c>
      <c r="E58" s="23" t="s">
        <v>510</v>
      </c>
      <c r="F58" s="23" t="s">
        <v>836</v>
      </c>
      <c r="G58" s="24">
        <v>1005</v>
      </c>
      <c r="H58" s="18">
        <v>61.34</v>
      </c>
      <c r="I58" s="127">
        <f t="shared" si="0"/>
        <v>0.43</v>
      </c>
      <c r="J58" s="103"/>
      <c r="K58" s="104"/>
    </row>
    <row r="59" spans="1:11" x14ac:dyDescent="0.3">
      <c r="A59" s="87">
        <v>22673</v>
      </c>
      <c r="B59" s="79" t="s">
        <v>499</v>
      </c>
      <c r="C59" s="102">
        <f t="shared" si="1"/>
        <v>47</v>
      </c>
      <c r="D59" s="23" t="s">
        <v>469</v>
      </c>
      <c r="E59" s="23" t="s">
        <v>470</v>
      </c>
      <c r="F59" s="23" t="s">
        <v>867</v>
      </c>
      <c r="G59" s="24">
        <v>1924</v>
      </c>
      <c r="H59" s="18">
        <v>60.56</v>
      </c>
      <c r="I59" s="127">
        <f t="shared" si="0"/>
        <v>0.43</v>
      </c>
      <c r="J59" s="103"/>
      <c r="K59" s="104"/>
    </row>
    <row r="60" spans="1:11" x14ac:dyDescent="0.3">
      <c r="A60" s="106">
        <v>1367</v>
      </c>
      <c r="B60" s="1" t="s">
        <v>501</v>
      </c>
      <c r="C60" s="102">
        <f t="shared" si="1"/>
        <v>48</v>
      </c>
      <c r="D60" s="23" t="s">
        <v>507</v>
      </c>
      <c r="E60" s="23" t="s">
        <v>508</v>
      </c>
      <c r="F60" s="23" t="s">
        <v>868</v>
      </c>
      <c r="G60" s="24">
        <v>940</v>
      </c>
      <c r="H60" s="18">
        <v>60.5</v>
      </c>
      <c r="I60" s="127">
        <f t="shared" si="0"/>
        <v>0.43</v>
      </c>
      <c r="J60" s="103"/>
      <c r="K60" s="104"/>
    </row>
    <row r="61" spans="1:11" x14ac:dyDescent="0.3">
      <c r="A61" s="87">
        <v>1644</v>
      </c>
      <c r="B61" s="79" t="s">
        <v>503</v>
      </c>
      <c r="C61" s="102">
        <f t="shared" si="1"/>
        <v>49</v>
      </c>
      <c r="D61" s="23" t="s">
        <v>514</v>
      </c>
      <c r="E61" s="23" t="s">
        <v>515</v>
      </c>
      <c r="F61" s="23" t="s">
        <v>832</v>
      </c>
      <c r="G61" s="24">
        <v>552</v>
      </c>
      <c r="H61" s="18">
        <v>59.47</v>
      </c>
      <c r="I61" s="127">
        <f t="shared" si="0"/>
        <v>0.42</v>
      </c>
      <c r="J61" s="103"/>
      <c r="K61" s="104"/>
    </row>
    <row r="62" spans="1:11" x14ac:dyDescent="0.3">
      <c r="A62" s="87">
        <v>137443</v>
      </c>
      <c r="B62" s="79" t="s">
        <v>505</v>
      </c>
      <c r="C62" s="102">
        <f t="shared" si="1"/>
        <v>50</v>
      </c>
      <c r="D62" s="23" t="s">
        <v>548</v>
      </c>
      <c r="E62" s="23" t="s">
        <v>549</v>
      </c>
      <c r="F62" s="23" t="s">
        <v>823</v>
      </c>
      <c r="G62" s="24">
        <v>640</v>
      </c>
      <c r="H62" s="18">
        <v>56.1</v>
      </c>
      <c r="I62" s="127">
        <f t="shared" si="0"/>
        <v>0.4</v>
      </c>
      <c r="J62" s="103"/>
      <c r="K62" s="104"/>
    </row>
    <row r="63" spans="1:11" x14ac:dyDescent="0.3">
      <c r="A63" s="87">
        <v>4627</v>
      </c>
      <c r="B63" s="79" t="s">
        <v>507</v>
      </c>
      <c r="C63" s="102">
        <f t="shared" si="1"/>
        <v>51</v>
      </c>
      <c r="D63" s="23" t="s">
        <v>869</v>
      </c>
      <c r="E63" s="23" t="s">
        <v>537</v>
      </c>
      <c r="F63" s="23" t="s">
        <v>870</v>
      </c>
      <c r="G63" s="24">
        <v>203</v>
      </c>
      <c r="H63" s="18">
        <v>54.5</v>
      </c>
      <c r="I63" s="127">
        <f t="shared" si="0"/>
        <v>0.39</v>
      </c>
      <c r="J63" s="103"/>
      <c r="K63" s="104"/>
    </row>
    <row r="64" spans="1:11" x14ac:dyDescent="0.3">
      <c r="A64" s="87">
        <v>8711</v>
      </c>
      <c r="B64" s="79" t="s">
        <v>509</v>
      </c>
      <c r="C64" s="102">
        <f t="shared" si="1"/>
        <v>52</v>
      </c>
      <c r="D64" s="23" t="s">
        <v>493</v>
      </c>
      <c r="E64" s="23" t="s">
        <v>494</v>
      </c>
      <c r="F64" s="23" t="s">
        <v>867</v>
      </c>
      <c r="G64" s="24">
        <v>763</v>
      </c>
      <c r="H64" s="18">
        <v>53.61</v>
      </c>
      <c r="I64" s="127">
        <f t="shared" si="0"/>
        <v>0.38</v>
      </c>
      <c r="J64" s="103"/>
      <c r="K64" s="104"/>
    </row>
    <row r="65" spans="1:11" x14ac:dyDescent="0.3">
      <c r="A65" s="20">
        <v>11235</v>
      </c>
      <c r="B65" s="1" t="s">
        <v>511</v>
      </c>
      <c r="C65" s="102">
        <f t="shared" si="1"/>
        <v>53</v>
      </c>
      <c r="D65" s="23" t="s">
        <v>871</v>
      </c>
      <c r="E65" s="23" t="s">
        <v>519</v>
      </c>
      <c r="F65" s="23" t="s">
        <v>838</v>
      </c>
      <c r="G65" s="24">
        <v>563</v>
      </c>
      <c r="H65" s="18">
        <v>52.62</v>
      </c>
      <c r="I65" s="127">
        <f t="shared" si="0"/>
        <v>0.37</v>
      </c>
      <c r="J65" s="103"/>
      <c r="K65" s="104"/>
    </row>
    <row r="66" spans="1:11" x14ac:dyDescent="0.3">
      <c r="A66" s="87">
        <v>6432</v>
      </c>
      <c r="B66" s="79" t="s">
        <v>512</v>
      </c>
      <c r="C66" s="102">
        <f t="shared" si="1"/>
        <v>54</v>
      </c>
      <c r="D66" s="23" t="s">
        <v>872</v>
      </c>
      <c r="E66" s="23" t="s">
        <v>506</v>
      </c>
      <c r="F66" s="23" t="s">
        <v>828</v>
      </c>
      <c r="G66" s="24">
        <v>1393</v>
      </c>
      <c r="H66" s="18">
        <v>52.57</v>
      </c>
      <c r="I66" s="127">
        <f t="shared" si="0"/>
        <v>0.37</v>
      </c>
      <c r="J66" s="103"/>
      <c r="K66" s="104"/>
    </row>
    <row r="67" spans="1:11" x14ac:dyDescent="0.3">
      <c r="A67" s="87">
        <v>1388</v>
      </c>
      <c r="B67" s="79" t="s">
        <v>514</v>
      </c>
      <c r="C67" s="102">
        <f t="shared" si="1"/>
        <v>55</v>
      </c>
      <c r="D67" s="23" t="s">
        <v>873</v>
      </c>
      <c r="E67" s="23" t="s">
        <v>874</v>
      </c>
      <c r="F67" s="23" t="s">
        <v>823</v>
      </c>
      <c r="G67" s="24">
        <v>828</v>
      </c>
      <c r="H67" s="18">
        <v>50.6</v>
      </c>
      <c r="I67" s="127">
        <f t="shared" si="0"/>
        <v>0.36</v>
      </c>
      <c r="J67" s="103"/>
      <c r="K67" s="104"/>
    </row>
    <row r="68" spans="1:11" x14ac:dyDescent="0.3">
      <c r="A68" s="87">
        <v>5281</v>
      </c>
      <c r="B68" s="79" t="s">
        <v>516</v>
      </c>
      <c r="C68" s="102">
        <f t="shared" si="1"/>
        <v>56</v>
      </c>
      <c r="D68" s="23" t="s">
        <v>875</v>
      </c>
      <c r="E68" s="23" t="s">
        <v>876</v>
      </c>
      <c r="F68" s="23" t="s">
        <v>877</v>
      </c>
      <c r="G68" s="24">
        <v>1294</v>
      </c>
      <c r="H68" s="18">
        <v>50.29</v>
      </c>
      <c r="I68" s="127">
        <f t="shared" si="0"/>
        <v>0.36</v>
      </c>
      <c r="J68" s="103"/>
      <c r="K68" s="104"/>
    </row>
    <row r="69" spans="1:11" x14ac:dyDescent="0.3">
      <c r="A69" s="87">
        <v>22659</v>
      </c>
      <c r="B69" s="79" t="s">
        <v>518</v>
      </c>
      <c r="C69" s="102">
        <f t="shared" si="1"/>
        <v>57</v>
      </c>
      <c r="D69" s="23" t="s">
        <v>526</v>
      </c>
      <c r="E69" s="23" t="s">
        <v>527</v>
      </c>
      <c r="F69" s="23" t="s">
        <v>836</v>
      </c>
      <c r="G69" s="24">
        <v>905</v>
      </c>
      <c r="H69" s="18">
        <v>50.18</v>
      </c>
      <c r="I69" s="127">
        <f t="shared" si="0"/>
        <v>0.36</v>
      </c>
      <c r="J69" s="103"/>
      <c r="K69" s="104"/>
    </row>
    <row r="70" spans="1:11" x14ac:dyDescent="0.3">
      <c r="A70" s="87">
        <v>108918</v>
      </c>
      <c r="B70" s="79" t="s">
        <v>520</v>
      </c>
      <c r="C70" s="102">
        <f t="shared" si="1"/>
        <v>58</v>
      </c>
      <c r="D70" s="23" t="s">
        <v>878</v>
      </c>
      <c r="E70" s="23" t="s">
        <v>555</v>
      </c>
      <c r="F70" s="23" t="s">
        <v>832</v>
      </c>
      <c r="G70" s="24">
        <v>374</v>
      </c>
      <c r="H70" s="18">
        <v>49.87</v>
      </c>
      <c r="I70" s="127">
        <f t="shared" si="0"/>
        <v>0.35</v>
      </c>
      <c r="J70" s="103"/>
      <c r="K70" s="104"/>
    </row>
    <row r="71" spans="1:11" x14ac:dyDescent="0.3">
      <c r="A71" s="87">
        <v>8740</v>
      </c>
      <c r="B71" s="79" t="s">
        <v>522</v>
      </c>
      <c r="C71" s="102">
        <f t="shared" si="1"/>
        <v>59</v>
      </c>
      <c r="D71" s="23" t="s">
        <v>879</v>
      </c>
      <c r="E71" s="23" t="s">
        <v>496</v>
      </c>
      <c r="F71" s="23" t="s">
        <v>818</v>
      </c>
      <c r="G71" s="24">
        <v>2331</v>
      </c>
      <c r="H71" s="18">
        <v>48.59</v>
      </c>
      <c r="I71" s="127">
        <f t="shared" si="0"/>
        <v>0.34</v>
      </c>
      <c r="J71" s="103"/>
      <c r="K71" s="104"/>
    </row>
    <row r="72" spans="1:11" x14ac:dyDescent="0.3">
      <c r="A72" s="87">
        <v>6317</v>
      </c>
      <c r="B72" s="79" t="s">
        <v>524</v>
      </c>
      <c r="C72" s="102">
        <f t="shared" si="1"/>
        <v>60</v>
      </c>
      <c r="D72" s="23" t="s">
        <v>503</v>
      </c>
      <c r="E72" s="23" t="s">
        <v>504</v>
      </c>
      <c r="F72" s="23" t="s">
        <v>865</v>
      </c>
      <c r="G72" s="24">
        <v>389</v>
      </c>
      <c r="H72" s="18">
        <v>48.14</v>
      </c>
      <c r="I72" s="127">
        <f t="shared" si="0"/>
        <v>0.34</v>
      </c>
      <c r="J72" s="103"/>
      <c r="K72" s="104"/>
    </row>
    <row r="73" spans="1:11" x14ac:dyDescent="0.3">
      <c r="A73" s="87">
        <v>5919</v>
      </c>
      <c r="B73" s="79" t="s">
        <v>526</v>
      </c>
      <c r="C73" s="102">
        <f t="shared" si="1"/>
        <v>61</v>
      </c>
      <c r="D73" s="23" t="s">
        <v>880</v>
      </c>
      <c r="E73" s="23" t="s">
        <v>881</v>
      </c>
      <c r="F73" s="23" t="s">
        <v>823</v>
      </c>
      <c r="G73" s="24">
        <v>2519</v>
      </c>
      <c r="H73" s="18">
        <v>44.44</v>
      </c>
      <c r="I73" s="127">
        <f t="shared" si="0"/>
        <v>0.32</v>
      </c>
      <c r="J73" s="103"/>
      <c r="K73" s="104"/>
    </row>
    <row r="74" spans="1:11" x14ac:dyDescent="0.3">
      <c r="A74" s="87">
        <v>1686</v>
      </c>
      <c r="B74" s="79" t="s">
        <v>528</v>
      </c>
      <c r="C74" s="102">
        <f t="shared" si="1"/>
        <v>62</v>
      </c>
      <c r="D74" s="23" t="s">
        <v>512</v>
      </c>
      <c r="E74" s="23" t="s">
        <v>513</v>
      </c>
      <c r="F74" s="23" t="s">
        <v>825</v>
      </c>
      <c r="G74" s="24">
        <v>11201</v>
      </c>
      <c r="H74" s="18">
        <v>43.91</v>
      </c>
      <c r="I74" s="127">
        <f t="shared" si="0"/>
        <v>0.31</v>
      </c>
      <c r="J74" s="103"/>
      <c r="K74" s="104"/>
    </row>
    <row r="75" spans="1:11" x14ac:dyDescent="0.3">
      <c r="A75" s="87">
        <v>8708</v>
      </c>
      <c r="B75" s="79" t="s">
        <v>530</v>
      </c>
      <c r="C75" s="102">
        <f t="shared" si="1"/>
        <v>63</v>
      </c>
      <c r="D75" s="23" t="s">
        <v>524</v>
      </c>
      <c r="E75" s="23" t="s">
        <v>525</v>
      </c>
      <c r="F75" s="23" t="s">
        <v>882</v>
      </c>
      <c r="G75" s="24">
        <v>599</v>
      </c>
      <c r="H75" s="18">
        <v>43.5</v>
      </c>
      <c r="I75" s="127">
        <f t="shared" si="0"/>
        <v>0.31</v>
      </c>
      <c r="J75" s="103"/>
      <c r="K75" s="104"/>
    </row>
    <row r="76" spans="1:11" x14ac:dyDescent="0.3">
      <c r="A76" s="105">
        <v>18834</v>
      </c>
      <c r="B76" s="79" t="s">
        <v>532</v>
      </c>
      <c r="C76" s="102">
        <f t="shared" si="1"/>
        <v>64</v>
      </c>
      <c r="D76" s="23" t="s">
        <v>522</v>
      </c>
      <c r="E76" s="23" t="s">
        <v>523</v>
      </c>
      <c r="F76" s="23" t="s">
        <v>883</v>
      </c>
      <c r="G76" s="24">
        <v>882</v>
      </c>
      <c r="H76" s="18">
        <v>41.55</v>
      </c>
      <c r="I76" s="127">
        <f t="shared" si="0"/>
        <v>0.28999999999999998</v>
      </c>
      <c r="J76" s="103"/>
      <c r="K76" s="104"/>
    </row>
    <row r="77" spans="1:11" x14ac:dyDescent="0.3">
      <c r="A77" s="87">
        <v>8871</v>
      </c>
      <c r="B77" s="79" t="s">
        <v>534</v>
      </c>
      <c r="C77" s="102">
        <f t="shared" si="1"/>
        <v>65</v>
      </c>
      <c r="D77" s="23" t="s">
        <v>605</v>
      </c>
      <c r="E77" s="23" t="s">
        <v>570</v>
      </c>
      <c r="F77" s="23" t="s">
        <v>818</v>
      </c>
      <c r="G77" s="24">
        <v>114</v>
      </c>
      <c r="H77" s="18">
        <v>40.020000000000003</v>
      </c>
      <c r="I77" s="127">
        <f t="shared" si="0"/>
        <v>0.28000000000000003</v>
      </c>
      <c r="J77" s="103"/>
      <c r="K77" s="104"/>
    </row>
    <row r="78" spans="1:11" x14ac:dyDescent="0.3">
      <c r="A78" s="87">
        <v>6955</v>
      </c>
      <c r="B78" s="79" t="s">
        <v>536</v>
      </c>
      <c r="C78" s="102">
        <f t="shared" si="1"/>
        <v>66</v>
      </c>
      <c r="D78" s="23" t="s">
        <v>884</v>
      </c>
      <c r="E78" s="23" t="s">
        <v>539</v>
      </c>
      <c r="F78" s="23" t="s">
        <v>885</v>
      </c>
      <c r="G78" s="24">
        <v>203</v>
      </c>
      <c r="H78" s="18">
        <v>39.909999999999997</v>
      </c>
      <c r="I78" s="127">
        <f t="shared" ref="I78:I116" si="2">ROUND((H78/$H$143*100),2)</f>
        <v>0.28000000000000003</v>
      </c>
      <c r="J78" s="103"/>
      <c r="K78" s="104"/>
    </row>
    <row r="79" spans="1:11" x14ac:dyDescent="0.3">
      <c r="A79" s="105">
        <v>25189</v>
      </c>
      <c r="B79" s="79" t="s">
        <v>538</v>
      </c>
      <c r="C79" s="102">
        <f t="shared" ref="C79:C116" si="3">+C78+1</f>
        <v>67</v>
      </c>
      <c r="D79" s="23" t="s">
        <v>886</v>
      </c>
      <c r="E79" s="23" t="s">
        <v>887</v>
      </c>
      <c r="F79" s="23" t="s">
        <v>888</v>
      </c>
      <c r="G79" s="24">
        <v>328</v>
      </c>
      <c r="H79" s="18">
        <v>39.83</v>
      </c>
      <c r="I79" s="127">
        <f t="shared" si="2"/>
        <v>0.28000000000000003</v>
      </c>
      <c r="J79" s="103"/>
      <c r="K79" s="104"/>
    </row>
    <row r="80" spans="1:11" x14ac:dyDescent="0.3">
      <c r="A80" s="20">
        <v>11504</v>
      </c>
      <c r="B80" s="1" t="s">
        <v>540</v>
      </c>
      <c r="C80" s="102">
        <f t="shared" si="3"/>
        <v>68</v>
      </c>
      <c r="D80" s="23" t="s">
        <v>889</v>
      </c>
      <c r="E80" s="23" t="s">
        <v>890</v>
      </c>
      <c r="F80" s="23" t="s">
        <v>891</v>
      </c>
      <c r="G80" s="24">
        <v>306</v>
      </c>
      <c r="H80" s="18">
        <v>38.409999999999997</v>
      </c>
      <c r="I80" s="127">
        <f t="shared" si="2"/>
        <v>0.27</v>
      </c>
      <c r="J80" s="103"/>
      <c r="K80" s="104"/>
    </row>
    <row r="81" spans="1:11" x14ac:dyDescent="0.3">
      <c r="A81" s="87">
        <v>14690</v>
      </c>
      <c r="B81" s="79" t="s">
        <v>542</v>
      </c>
      <c r="C81" s="102">
        <f t="shared" si="3"/>
        <v>69</v>
      </c>
      <c r="D81" s="23" t="s">
        <v>892</v>
      </c>
      <c r="E81" s="23" t="s">
        <v>557</v>
      </c>
      <c r="F81" s="23" t="s">
        <v>893</v>
      </c>
      <c r="G81" s="24">
        <v>416</v>
      </c>
      <c r="H81" s="18">
        <v>38.25</v>
      </c>
      <c r="I81" s="127">
        <f t="shared" si="2"/>
        <v>0.27</v>
      </c>
      <c r="J81" s="103"/>
      <c r="K81" s="104"/>
    </row>
    <row r="82" spans="1:11" x14ac:dyDescent="0.3">
      <c r="A82" s="87">
        <v>6649</v>
      </c>
      <c r="B82" s="79" t="s">
        <v>544</v>
      </c>
      <c r="C82" s="102">
        <f t="shared" si="3"/>
        <v>70</v>
      </c>
      <c r="D82" s="23" t="s">
        <v>894</v>
      </c>
      <c r="E82" s="23" t="s">
        <v>895</v>
      </c>
      <c r="F82" s="23" t="s">
        <v>896</v>
      </c>
      <c r="G82" s="24">
        <v>687</v>
      </c>
      <c r="H82" s="18">
        <v>37.89</v>
      </c>
      <c r="I82" s="127">
        <f t="shared" si="2"/>
        <v>0.27</v>
      </c>
      <c r="J82" s="103"/>
      <c r="K82" s="104"/>
    </row>
    <row r="83" spans="1:11" x14ac:dyDescent="0.3">
      <c r="A83" s="87">
        <v>8735</v>
      </c>
      <c r="B83" s="79" t="s">
        <v>546</v>
      </c>
      <c r="C83" s="102">
        <f t="shared" si="3"/>
        <v>71</v>
      </c>
      <c r="D83" s="23" t="s">
        <v>546</v>
      </c>
      <c r="E83" s="23" t="s">
        <v>547</v>
      </c>
      <c r="F83" s="23" t="s">
        <v>897</v>
      </c>
      <c r="G83" s="24">
        <v>268</v>
      </c>
      <c r="H83" s="18">
        <v>37.450000000000003</v>
      </c>
      <c r="I83" s="127">
        <f t="shared" si="2"/>
        <v>0.27</v>
      </c>
      <c r="J83" s="103"/>
      <c r="K83" s="104"/>
    </row>
    <row r="84" spans="1:11" x14ac:dyDescent="0.3">
      <c r="A84" s="87">
        <v>1847</v>
      </c>
      <c r="B84" s="79" t="s">
        <v>548</v>
      </c>
      <c r="C84" s="102">
        <f t="shared" si="3"/>
        <v>72</v>
      </c>
      <c r="D84" s="23" t="s">
        <v>532</v>
      </c>
      <c r="E84" s="23" t="s">
        <v>533</v>
      </c>
      <c r="F84" s="23" t="s">
        <v>818</v>
      </c>
      <c r="G84" s="24">
        <v>1228</v>
      </c>
      <c r="H84" s="18">
        <v>37.090000000000003</v>
      </c>
      <c r="I84" s="127">
        <f t="shared" si="2"/>
        <v>0.26</v>
      </c>
      <c r="J84" s="103"/>
      <c r="K84" s="104"/>
    </row>
    <row r="85" spans="1:11" x14ac:dyDescent="0.3">
      <c r="A85" s="87">
        <v>13465</v>
      </c>
      <c r="B85" s="79" t="s">
        <v>550</v>
      </c>
      <c r="C85" s="102">
        <f t="shared" si="3"/>
        <v>73</v>
      </c>
      <c r="D85" s="23" t="s">
        <v>898</v>
      </c>
      <c r="E85" s="23" t="s">
        <v>588</v>
      </c>
      <c r="F85" s="23" t="s">
        <v>899</v>
      </c>
      <c r="G85" s="24">
        <v>149</v>
      </c>
      <c r="H85" s="18">
        <v>35.92</v>
      </c>
      <c r="I85" s="127">
        <f t="shared" si="2"/>
        <v>0.25</v>
      </c>
      <c r="J85" s="103"/>
      <c r="K85" s="104"/>
    </row>
    <row r="86" spans="1:11" x14ac:dyDescent="0.3">
      <c r="A86" s="87">
        <v>1630</v>
      </c>
      <c r="B86" s="79" t="s">
        <v>552</v>
      </c>
      <c r="C86" s="102">
        <f t="shared" si="3"/>
        <v>74</v>
      </c>
      <c r="D86" s="23" t="s">
        <v>900</v>
      </c>
      <c r="E86" s="23" t="s">
        <v>901</v>
      </c>
      <c r="F86" s="23" t="s">
        <v>902</v>
      </c>
      <c r="G86" s="24">
        <v>310</v>
      </c>
      <c r="H86" s="18">
        <v>35.119999999999997</v>
      </c>
      <c r="I86" s="127">
        <f t="shared" si="2"/>
        <v>0.25</v>
      </c>
      <c r="J86" s="103"/>
      <c r="K86" s="104"/>
    </row>
    <row r="87" spans="1:11" x14ac:dyDescent="0.3">
      <c r="A87" s="87">
        <v>85607</v>
      </c>
      <c r="B87" s="79" t="s">
        <v>554</v>
      </c>
      <c r="C87" s="102">
        <f t="shared" si="3"/>
        <v>75</v>
      </c>
      <c r="D87" s="23" t="s">
        <v>565</v>
      </c>
      <c r="E87" s="23" t="s">
        <v>566</v>
      </c>
      <c r="F87" s="23" t="s">
        <v>814</v>
      </c>
      <c r="G87" s="24">
        <v>392</v>
      </c>
      <c r="H87" s="18">
        <v>34.28</v>
      </c>
      <c r="I87" s="127">
        <f t="shared" si="2"/>
        <v>0.24</v>
      </c>
      <c r="J87" s="103"/>
      <c r="K87" s="104"/>
    </row>
    <row r="88" spans="1:11" x14ac:dyDescent="0.3">
      <c r="A88" s="87">
        <v>56302</v>
      </c>
      <c r="B88" s="79" t="s">
        <v>556</v>
      </c>
      <c r="C88" s="102">
        <f t="shared" si="3"/>
        <v>76</v>
      </c>
      <c r="D88" s="23" t="s">
        <v>903</v>
      </c>
      <c r="E88" s="23" t="s">
        <v>531</v>
      </c>
      <c r="F88" s="23" t="s">
        <v>823</v>
      </c>
      <c r="G88" s="24">
        <v>595</v>
      </c>
      <c r="H88" s="18">
        <v>34.130000000000003</v>
      </c>
      <c r="I88" s="127">
        <f t="shared" si="2"/>
        <v>0.24</v>
      </c>
      <c r="J88" s="103"/>
      <c r="K88" s="104"/>
    </row>
    <row r="89" spans="1:11" x14ac:dyDescent="0.3">
      <c r="A89" s="87">
        <v>1634</v>
      </c>
      <c r="B89" s="79" t="s">
        <v>558</v>
      </c>
      <c r="C89" s="102">
        <f t="shared" si="3"/>
        <v>77</v>
      </c>
      <c r="D89" s="23" t="s">
        <v>563</v>
      </c>
      <c r="E89" s="23" t="s">
        <v>564</v>
      </c>
      <c r="F89" s="23" t="s">
        <v>851</v>
      </c>
      <c r="G89" s="24">
        <v>218</v>
      </c>
      <c r="H89" s="18">
        <v>33.700000000000003</v>
      </c>
      <c r="I89" s="127">
        <f t="shared" si="2"/>
        <v>0.24</v>
      </c>
      <c r="J89" s="103"/>
      <c r="K89" s="104"/>
    </row>
    <row r="90" spans="1:11" x14ac:dyDescent="0.3">
      <c r="A90" s="87">
        <v>5831</v>
      </c>
      <c r="B90" s="79" t="s">
        <v>560</v>
      </c>
      <c r="C90" s="102">
        <f t="shared" si="3"/>
        <v>78</v>
      </c>
      <c r="D90" s="23" t="s">
        <v>904</v>
      </c>
      <c r="E90" s="23" t="s">
        <v>541</v>
      </c>
      <c r="F90" s="23" t="s">
        <v>905</v>
      </c>
      <c r="G90" s="24">
        <v>830</v>
      </c>
      <c r="H90" s="18">
        <v>32.83</v>
      </c>
      <c r="I90" s="127">
        <f t="shared" si="2"/>
        <v>0.23</v>
      </c>
      <c r="J90" s="103"/>
      <c r="K90" s="104"/>
    </row>
    <row r="91" spans="1:11" x14ac:dyDescent="0.3">
      <c r="A91" s="87">
        <v>1673</v>
      </c>
      <c r="B91" s="79" t="s">
        <v>561</v>
      </c>
      <c r="C91" s="102">
        <f t="shared" si="3"/>
        <v>79</v>
      </c>
      <c r="D91" s="23" t="s">
        <v>571</v>
      </c>
      <c r="E91" s="23" t="s">
        <v>572</v>
      </c>
      <c r="F91" s="23" t="s">
        <v>906</v>
      </c>
      <c r="G91" s="24">
        <v>722</v>
      </c>
      <c r="H91" s="18">
        <v>32.1</v>
      </c>
      <c r="I91" s="127">
        <f t="shared" si="2"/>
        <v>0.23</v>
      </c>
      <c r="J91" s="103"/>
      <c r="K91" s="104"/>
    </row>
    <row r="92" spans="1:11" x14ac:dyDescent="0.3">
      <c r="A92" s="87">
        <v>18721</v>
      </c>
      <c r="B92" s="79" t="s">
        <v>563</v>
      </c>
      <c r="C92" s="102">
        <f t="shared" si="3"/>
        <v>80</v>
      </c>
      <c r="D92" s="23" t="s">
        <v>552</v>
      </c>
      <c r="E92" s="23" t="s">
        <v>553</v>
      </c>
      <c r="F92" s="23" t="s">
        <v>838</v>
      </c>
      <c r="G92" s="24">
        <v>538</v>
      </c>
      <c r="H92" s="18">
        <v>31.99</v>
      </c>
      <c r="I92" s="127">
        <f t="shared" si="2"/>
        <v>0.23</v>
      </c>
      <c r="J92" s="103"/>
      <c r="K92" s="104"/>
    </row>
    <row r="93" spans="1:11" x14ac:dyDescent="0.3">
      <c r="A93" s="87">
        <v>1458</v>
      </c>
      <c r="B93" s="79" t="s">
        <v>565</v>
      </c>
      <c r="C93" s="102">
        <f t="shared" si="3"/>
        <v>81</v>
      </c>
      <c r="D93" s="23" t="s">
        <v>558</v>
      </c>
      <c r="E93" s="23" t="s">
        <v>559</v>
      </c>
      <c r="F93" s="23" t="s">
        <v>865</v>
      </c>
      <c r="G93" s="24">
        <v>384</v>
      </c>
      <c r="H93" s="18">
        <v>31.7</v>
      </c>
      <c r="I93" s="127">
        <f t="shared" si="2"/>
        <v>0.22</v>
      </c>
      <c r="J93" s="103"/>
      <c r="K93" s="104"/>
    </row>
    <row r="94" spans="1:11" x14ac:dyDescent="0.3">
      <c r="A94" s="87">
        <v>4633</v>
      </c>
      <c r="B94" s="79" t="s">
        <v>567</v>
      </c>
      <c r="C94" s="102">
        <f t="shared" si="3"/>
        <v>82</v>
      </c>
      <c r="D94" s="23" t="s">
        <v>598</v>
      </c>
      <c r="E94" s="23" t="s">
        <v>599</v>
      </c>
      <c r="F94" s="23" t="s">
        <v>832</v>
      </c>
      <c r="G94" s="24">
        <v>710</v>
      </c>
      <c r="H94" s="18">
        <v>31.18</v>
      </c>
      <c r="I94" s="127">
        <f t="shared" si="2"/>
        <v>0.22</v>
      </c>
      <c r="J94" s="103"/>
      <c r="K94" s="104"/>
    </row>
    <row r="95" spans="1:11" x14ac:dyDescent="0.3">
      <c r="A95" s="87">
        <v>25630</v>
      </c>
      <c r="B95" s="79" t="s">
        <v>569</v>
      </c>
      <c r="C95" s="102">
        <f t="shared" si="3"/>
        <v>83</v>
      </c>
      <c r="D95" s="23" t="s">
        <v>534</v>
      </c>
      <c r="E95" s="23" t="s">
        <v>535</v>
      </c>
      <c r="F95" s="23" t="s">
        <v>867</v>
      </c>
      <c r="G95" s="24">
        <v>186</v>
      </c>
      <c r="H95" s="18">
        <v>31.05</v>
      </c>
      <c r="I95" s="127">
        <f t="shared" si="2"/>
        <v>0.22</v>
      </c>
      <c r="J95" s="103"/>
      <c r="K95" s="104"/>
    </row>
    <row r="96" spans="1:11" x14ac:dyDescent="0.3">
      <c r="A96" s="87">
        <v>14545</v>
      </c>
      <c r="B96" s="79" t="s">
        <v>571</v>
      </c>
      <c r="C96" s="102">
        <f t="shared" si="3"/>
        <v>84</v>
      </c>
      <c r="D96" s="23" t="s">
        <v>907</v>
      </c>
      <c r="E96" s="23" t="s">
        <v>908</v>
      </c>
      <c r="F96" s="23" t="s">
        <v>816</v>
      </c>
      <c r="G96" s="24">
        <v>637</v>
      </c>
      <c r="H96" s="18">
        <v>30.54</v>
      </c>
      <c r="I96" s="127">
        <f t="shared" si="2"/>
        <v>0.22</v>
      </c>
      <c r="J96" s="103"/>
      <c r="K96" s="104"/>
    </row>
    <row r="97" spans="1:11" x14ac:dyDescent="0.3">
      <c r="A97" s="87">
        <v>13231</v>
      </c>
      <c r="B97" s="79" t="s">
        <v>573</v>
      </c>
      <c r="C97" s="102">
        <f t="shared" si="3"/>
        <v>85</v>
      </c>
      <c r="D97" s="23" t="s">
        <v>585</v>
      </c>
      <c r="E97" s="23" t="s">
        <v>586</v>
      </c>
      <c r="F97" s="23" t="s">
        <v>832</v>
      </c>
      <c r="G97" s="24">
        <v>373</v>
      </c>
      <c r="H97" s="18">
        <v>29.7</v>
      </c>
      <c r="I97" s="127">
        <f t="shared" si="2"/>
        <v>0.21</v>
      </c>
      <c r="J97" s="103"/>
      <c r="K97" s="104"/>
    </row>
    <row r="98" spans="1:11" x14ac:dyDescent="0.3">
      <c r="A98" s="87">
        <v>1503</v>
      </c>
      <c r="B98" s="79" t="s">
        <v>575</v>
      </c>
      <c r="C98" s="102">
        <f t="shared" si="3"/>
        <v>86</v>
      </c>
      <c r="D98" s="23" t="s">
        <v>909</v>
      </c>
      <c r="E98" s="23" t="s">
        <v>574</v>
      </c>
      <c r="F98" s="23" t="s">
        <v>818</v>
      </c>
      <c r="G98" s="24">
        <v>343</v>
      </c>
      <c r="H98" s="18">
        <v>28.22</v>
      </c>
      <c r="I98" s="127">
        <f t="shared" si="2"/>
        <v>0.2</v>
      </c>
      <c r="J98" s="103"/>
      <c r="K98" s="104"/>
    </row>
    <row r="99" spans="1:11" x14ac:dyDescent="0.3">
      <c r="A99" s="87">
        <v>20577</v>
      </c>
      <c r="B99" s="79" t="s">
        <v>577</v>
      </c>
      <c r="C99" s="102">
        <f t="shared" si="3"/>
        <v>87</v>
      </c>
      <c r="D99" s="23" t="s">
        <v>577</v>
      </c>
      <c r="E99" s="23" t="s">
        <v>578</v>
      </c>
      <c r="F99" s="23" t="s">
        <v>838</v>
      </c>
      <c r="G99" s="24">
        <v>449</v>
      </c>
      <c r="H99" s="18">
        <v>27.58</v>
      </c>
      <c r="I99" s="127">
        <f t="shared" si="2"/>
        <v>0.2</v>
      </c>
      <c r="J99" s="103"/>
      <c r="K99" s="104"/>
    </row>
    <row r="100" spans="1:11" x14ac:dyDescent="0.3">
      <c r="A100" s="87">
        <v>1486</v>
      </c>
      <c r="B100" s="79" t="s">
        <v>579</v>
      </c>
      <c r="C100" s="102">
        <f t="shared" si="3"/>
        <v>88</v>
      </c>
      <c r="D100" s="23" t="s">
        <v>561</v>
      </c>
      <c r="E100" s="23" t="s">
        <v>562</v>
      </c>
      <c r="F100" s="23" t="s">
        <v>823</v>
      </c>
      <c r="G100" s="24">
        <v>698</v>
      </c>
      <c r="H100" s="18">
        <v>25.66</v>
      </c>
      <c r="I100" s="127">
        <f t="shared" si="2"/>
        <v>0.18</v>
      </c>
      <c r="J100" s="103"/>
      <c r="K100" s="104"/>
    </row>
    <row r="101" spans="1:11" x14ac:dyDescent="0.3">
      <c r="A101" s="87">
        <v>10264</v>
      </c>
      <c r="B101" s="79" t="s">
        <v>580</v>
      </c>
      <c r="C101" s="102">
        <f t="shared" si="3"/>
        <v>89</v>
      </c>
      <c r="D101" s="23" t="s">
        <v>567</v>
      </c>
      <c r="E101" s="23" t="s">
        <v>568</v>
      </c>
      <c r="F101" s="23" t="s">
        <v>814</v>
      </c>
      <c r="G101" s="24">
        <v>1610</v>
      </c>
      <c r="H101" s="18">
        <v>25.59</v>
      </c>
      <c r="I101" s="127">
        <f t="shared" si="2"/>
        <v>0.18</v>
      </c>
      <c r="J101" s="103"/>
      <c r="K101" s="104"/>
    </row>
    <row r="102" spans="1:11" x14ac:dyDescent="0.3">
      <c r="A102" s="87">
        <v>61033</v>
      </c>
      <c r="B102" s="79" t="s">
        <v>582</v>
      </c>
      <c r="C102" s="102">
        <f t="shared" si="3"/>
        <v>90</v>
      </c>
      <c r="D102" s="23" t="s">
        <v>544</v>
      </c>
      <c r="E102" s="23" t="s">
        <v>545</v>
      </c>
      <c r="F102" s="23" t="s">
        <v>823</v>
      </c>
      <c r="G102" s="24">
        <v>448</v>
      </c>
      <c r="H102" s="18">
        <v>25.55</v>
      </c>
      <c r="I102" s="127">
        <f t="shared" si="2"/>
        <v>0.18</v>
      </c>
      <c r="J102" s="103"/>
      <c r="K102" s="104"/>
    </row>
    <row r="103" spans="1:11" x14ac:dyDescent="0.3">
      <c r="A103" s="87">
        <v>10463</v>
      </c>
      <c r="B103" s="79" t="s">
        <v>583</v>
      </c>
      <c r="C103" s="102">
        <f t="shared" si="3"/>
        <v>91</v>
      </c>
      <c r="D103" s="23" t="s">
        <v>910</v>
      </c>
      <c r="E103" s="23" t="s">
        <v>521</v>
      </c>
      <c r="F103" s="23" t="s">
        <v>896</v>
      </c>
      <c r="G103" s="24">
        <v>1160</v>
      </c>
      <c r="H103" s="18">
        <v>25.47</v>
      </c>
      <c r="I103" s="127">
        <f t="shared" si="2"/>
        <v>0.18</v>
      </c>
      <c r="J103" s="103"/>
      <c r="K103" s="104"/>
    </row>
    <row r="104" spans="1:11" x14ac:dyDescent="0.3">
      <c r="A104" s="87">
        <v>6075</v>
      </c>
      <c r="B104" s="79" t="s">
        <v>585</v>
      </c>
      <c r="C104" s="102">
        <f t="shared" si="3"/>
        <v>92</v>
      </c>
      <c r="D104" s="23" t="s">
        <v>528</v>
      </c>
      <c r="E104" s="23" t="s">
        <v>529</v>
      </c>
      <c r="F104" s="23" t="s">
        <v>281</v>
      </c>
      <c r="G104" s="24">
        <v>1298</v>
      </c>
      <c r="H104" s="18">
        <v>25.43</v>
      </c>
      <c r="I104" s="127">
        <f t="shared" si="2"/>
        <v>0.18</v>
      </c>
      <c r="J104" s="103"/>
      <c r="K104" s="104"/>
    </row>
    <row r="105" spans="1:11" x14ac:dyDescent="0.3">
      <c r="A105" s="20">
        <v>27985</v>
      </c>
      <c r="B105" s="1" t="s">
        <v>587</v>
      </c>
      <c r="C105" s="102">
        <f t="shared" si="3"/>
        <v>93</v>
      </c>
      <c r="D105" s="23" t="s">
        <v>516</v>
      </c>
      <c r="E105" s="23" t="s">
        <v>517</v>
      </c>
      <c r="F105" s="23" t="s">
        <v>816</v>
      </c>
      <c r="G105" s="24">
        <v>728</v>
      </c>
      <c r="H105" s="18">
        <v>24.19</v>
      </c>
      <c r="I105" s="127">
        <f t="shared" si="2"/>
        <v>0.17</v>
      </c>
      <c r="J105" s="103"/>
      <c r="K105" s="104"/>
    </row>
    <row r="106" spans="1:11" x14ac:dyDescent="0.3">
      <c r="A106" s="87">
        <v>148599</v>
      </c>
      <c r="B106" s="79" t="s">
        <v>589</v>
      </c>
      <c r="C106" s="102">
        <f t="shared" si="3"/>
        <v>94</v>
      </c>
      <c r="D106" s="23" t="s">
        <v>580</v>
      </c>
      <c r="E106" s="23" t="s">
        <v>581</v>
      </c>
      <c r="F106" s="23" t="s">
        <v>832</v>
      </c>
      <c r="G106" s="24">
        <v>340</v>
      </c>
      <c r="H106" s="18">
        <v>23.43</v>
      </c>
      <c r="I106" s="127">
        <f t="shared" si="2"/>
        <v>0.17</v>
      </c>
      <c r="J106" s="103"/>
      <c r="K106" s="104"/>
    </row>
    <row r="107" spans="1:11" x14ac:dyDescent="0.3">
      <c r="A107" s="87">
        <v>16752</v>
      </c>
      <c r="B107" s="79" t="s">
        <v>590</v>
      </c>
      <c r="C107" s="102">
        <f t="shared" si="3"/>
        <v>95</v>
      </c>
      <c r="D107" s="23" t="s">
        <v>550</v>
      </c>
      <c r="E107" s="23" t="s">
        <v>551</v>
      </c>
      <c r="F107" s="23" t="s">
        <v>825</v>
      </c>
      <c r="G107" s="24">
        <v>1357</v>
      </c>
      <c r="H107" s="18">
        <v>22.71</v>
      </c>
      <c r="I107" s="127">
        <f t="shared" si="2"/>
        <v>0.16</v>
      </c>
      <c r="J107" s="103"/>
      <c r="K107" s="104"/>
    </row>
    <row r="108" spans="1:11" x14ac:dyDescent="0.3">
      <c r="A108" s="87">
        <v>4632</v>
      </c>
      <c r="B108" s="79" t="s">
        <v>591</v>
      </c>
      <c r="C108" s="102">
        <f t="shared" si="3"/>
        <v>96</v>
      </c>
      <c r="D108" s="23" t="s">
        <v>542</v>
      </c>
      <c r="E108" s="23" t="s">
        <v>543</v>
      </c>
      <c r="F108" s="23" t="s">
        <v>911</v>
      </c>
      <c r="G108" s="24">
        <v>273</v>
      </c>
      <c r="H108" s="18">
        <v>22.52</v>
      </c>
      <c r="I108" s="127">
        <f t="shared" si="2"/>
        <v>0.16</v>
      </c>
      <c r="J108" s="103"/>
      <c r="K108" s="104"/>
    </row>
    <row r="109" spans="1:11" x14ac:dyDescent="0.3">
      <c r="A109" s="87">
        <v>1494</v>
      </c>
      <c r="B109" s="79" t="s">
        <v>593</v>
      </c>
      <c r="C109" s="102">
        <f t="shared" si="3"/>
        <v>97</v>
      </c>
      <c r="D109" s="23" t="s">
        <v>912</v>
      </c>
      <c r="E109" s="23" t="s">
        <v>913</v>
      </c>
      <c r="F109" s="23" t="s">
        <v>914</v>
      </c>
      <c r="G109" s="24">
        <v>887</v>
      </c>
      <c r="H109" s="18">
        <v>22.51</v>
      </c>
      <c r="I109" s="127">
        <f t="shared" si="2"/>
        <v>0.16</v>
      </c>
      <c r="J109" s="103"/>
      <c r="K109" s="104"/>
    </row>
    <row r="110" spans="1:11" x14ac:dyDescent="0.3">
      <c r="A110" s="87">
        <v>21239</v>
      </c>
      <c r="B110" s="79" t="s">
        <v>594</v>
      </c>
      <c r="C110" s="102">
        <f t="shared" si="3"/>
        <v>98</v>
      </c>
      <c r="D110" s="23" t="s">
        <v>915</v>
      </c>
      <c r="E110" s="23" t="s">
        <v>576</v>
      </c>
      <c r="F110" s="23" t="s">
        <v>865</v>
      </c>
      <c r="G110" s="24">
        <v>173</v>
      </c>
      <c r="H110" s="18">
        <v>22.49</v>
      </c>
      <c r="I110" s="127">
        <f t="shared" si="2"/>
        <v>0.16</v>
      </c>
      <c r="J110" s="103"/>
      <c r="K110" s="104"/>
    </row>
    <row r="111" spans="1:11" x14ac:dyDescent="0.3">
      <c r="A111" s="87">
        <v>1217</v>
      </c>
      <c r="B111" s="79" t="s">
        <v>596</v>
      </c>
      <c r="C111" s="102">
        <f t="shared" si="3"/>
        <v>99</v>
      </c>
      <c r="D111" s="23" t="s">
        <v>583</v>
      </c>
      <c r="E111" s="23" t="s">
        <v>584</v>
      </c>
      <c r="F111" s="23" t="s">
        <v>916</v>
      </c>
      <c r="G111" s="24">
        <v>274</v>
      </c>
      <c r="H111" s="18">
        <v>19.190000000000001</v>
      </c>
      <c r="I111" s="127">
        <f t="shared" si="2"/>
        <v>0.14000000000000001</v>
      </c>
      <c r="J111" s="103"/>
      <c r="K111" s="104"/>
    </row>
    <row r="112" spans="1:11" x14ac:dyDescent="0.3">
      <c r="A112" s="87">
        <v>4916</v>
      </c>
      <c r="B112" s="79" t="s">
        <v>598</v>
      </c>
      <c r="C112" s="102">
        <f t="shared" si="3"/>
        <v>100</v>
      </c>
      <c r="D112" s="23" t="s">
        <v>591</v>
      </c>
      <c r="E112" s="23" t="s">
        <v>592</v>
      </c>
      <c r="F112" s="23" t="s">
        <v>867</v>
      </c>
      <c r="G112" s="24">
        <v>289</v>
      </c>
      <c r="H112" s="18">
        <v>18.86</v>
      </c>
      <c r="I112" s="127">
        <f t="shared" si="2"/>
        <v>0.13</v>
      </c>
      <c r="J112" s="103"/>
      <c r="K112" s="104"/>
    </row>
    <row r="113" spans="1:11" x14ac:dyDescent="0.3">
      <c r="A113" s="87">
        <v>22690</v>
      </c>
      <c r="B113" s="79" t="s">
        <v>600</v>
      </c>
      <c r="C113" s="102">
        <f t="shared" si="3"/>
        <v>101</v>
      </c>
      <c r="D113" s="23" t="s">
        <v>596</v>
      </c>
      <c r="E113" s="23" t="s">
        <v>597</v>
      </c>
      <c r="F113" s="23" t="s">
        <v>917</v>
      </c>
      <c r="G113" s="24">
        <v>320</v>
      </c>
      <c r="H113" s="18">
        <v>18.809999999999999</v>
      </c>
      <c r="I113" s="127">
        <f t="shared" si="2"/>
        <v>0.13</v>
      </c>
      <c r="J113" s="103"/>
      <c r="K113" s="104"/>
    </row>
    <row r="114" spans="1:11" x14ac:dyDescent="0.3">
      <c r="A114" s="87">
        <v>8234</v>
      </c>
      <c r="B114" s="79" t="s">
        <v>601</v>
      </c>
      <c r="C114" s="102">
        <f t="shared" si="3"/>
        <v>102</v>
      </c>
      <c r="D114" s="23" t="s">
        <v>918</v>
      </c>
      <c r="E114" s="23" t="s">
        <v>919</v>
      </c>
      <c r="F114" s="23" t="s">
        <v>914</v>
      </c>
      <c r="G114" s="24">
        <v>671</v>
      </c>
      <c r="H114" s="18">
        <v>16.649999999999999</v>
      </c>
      <c r="I114" s="127">
        <f t="shared" si="2"/>
        <v>0.12</v>
      </c>
      <c r="J114" s="103"/>
      <c r="K114" s="104"/>
    </row>
    <row r="115" spans="1:11" x14ac:dyDescent="0.3">
      <c r="A115" s="87">
        <v>10065</v>
      </c>
      <c r="B115" s="79" t="s">
        <v>602</v>
      </c>
      <c r="C115" s="102">
        <f t="shared" si="3"/>
        <v>103</v>
      </c>
      <c r="D115" s="23" t="s">
        <v>594</v>
      </c>
      <c r="E115" s="23" t="s">
        <v>595</v>
      </c>
      <c r="F115" s="23" t="s">
        <v>920</v>
      </c>
      <c r="G115" s="24">
        <v>383</v>
      </c>
      <c r="H115" s="18">
        <v>15.92</v>
      </c>
      <c r="I115" s="127">
        <f t="shared" si="2"/>
        <v>0.11</v>
      </c>
      <c r="J115" s="103"/>
      <c r="K115" s="104"/>
    </row>
    <row r="116" spans="1:11" x14ac:dyDescent="0.3">
      <c r="A116" s="87"/>
      <c r="C116" s="102">
        <f t="shared" si="3"/>
        <v>104</v>
      </c>
      <c r="D116" s="23" t="s">
        <v>602</v>
      </c>
      <c r="E116" s="23" t="s">
        <v>603</v>
      </c>
      <c r="F116" s="23" t="s">
        <v>825</v>
      </c>
      <c r="G116" s="24">
        <v>517</v>
      </c>
      <c r="H116" s="18">
        <v>8.91</v>
      </c>
      <c r="I116" s="127">
        <f t="shared" si="2"/>
        <v>0.06</v>
      </c>
      <c r="J116" s="103"/>
      <c r="K116" s="104"/>
    </row>
    <row r="117" spans="1:11" x14ac:dyDescent="0.3">
      <c r="A117" s="87"/>
      <c r="C117" s="102"/>
      <c r="D117" s="44" t="s">
        <v>17</v>
      </c>
      <c r="E117" s="23"/>
      <c r="F117" s="23"/>
      <c r="G117" s="24"/>
      <c r="H117" s="107">
        <f>SUM(H13:H116)</f>
        <v>14081.220000000005</v>
      </c>
      <c r="I117" s="30">
        <f>SUM(I10:I116)</f>
        <v>99.830000000000055</v>
      </c>
    </row>
    <row r="118" spans="1:11" x14ac:dyDescent="0.3">
      <c r="A118" s="87"/>
      <c r="C118" s="102" t="s">
        <v>18</v>
      </c>
      <c r="D118" s="37" t="s">
        <v>19</v>
      </c>
      <c r="E118" s="37"/>
      <c r="F118" s="23"/>
      <c r="G118" s="24"/>
      <c r="H118" s="108" t="s">
        <v>20</v>
      </c>
      <c r="I118" s="13" t="s">
        <v>20</v>
      </c>
    </row>
    <row r="119" spans="1:11" x14ac:dyDescent="0.3">
      <c r="C119" s="102"/>
      <c r="D119" s="44" t="s">
        <v>21</v>
      </c>
      <c r="E119" s="44"/>
      <c r="F119" s="27"/>
      <c r="G119" s="28"/>
      <c r="H119" s="29">
        <f>+H117</f>
        <v>14081.220000000005</v>
      </c>
      <c r="I119" s="30">
        <f>+I117</f>
        <v>99.830000000000055</v>
      </c>
    </row>
    <row r="120" spans="1:11" x14ac:dyDescent="0.3">
      <c r="C120" s="109" t="s">
        <v>22</v>
      </c>
      <c r="D120" s="44" t="s">
        <v>23</v>
      </c>
      <c r="E120" s="23"/>
      <c r="F120" s="23"/>
      <c r="G120" s="24"/>
      <c r="H120" s="34"/>
      <c r="I120" s="57"/>
    </row>
    <row r="121" spans="1:11" x14ac:dyDescent="0.3">
      <c r="C121" s="102" t="s">
        <v>15</v>
      </c>
      <c r="D121" s="110" t="s">
        <v>16</v>
      </c>
      <c r="E121" s="23"/>
      <c r="F121" s="23"/>
      <c r="G121" s="24"/>
      <c r="H121" s="34"/>
      <c r="I121" s="57"/>
    </row>
    <row r="122" spans="1:11" x14ac:dyDescent="0.3">
      <c r="C122" s="102"/>
      <c r="D122" s="110" t="s">
        <v>24</v>
      </c>
      <c r="E122" s="23"/>
      <c r="F122" s="23"/>
      <c r="G122" s="24"/>
      <c r="H122" s="25" t="s">
        <v>20</v>
      </c>
      <c r="I122" s="13" t="s">
        <v>20</v>
      </c>
    </row>
    <row r="123" spans="1:11" x14ac:dyDescent="0.3">
      <c r="C123" s="102"/>
      <c r="D123" s="110" t="s">
        <v>25</v>
      </c>
      <c r="E123" s="23"/>
      <c r="F123" s="23"/>
      <c r="G123" s="24"/>
      <c r="H123" s="25" t="s">
        <v>20</v>
      </c>
      <c r="I123" s="13" t="s">
        <v>20</v>
      </c>
    </row>
    <row r="124" spans="1:11" x14ac:dyDescent="0.3">
      <c r="C124" s="102"/>
      <c r="D124" s="110" t="s">
        <v>26</v>
      </c>
      <c r="E124" s="23"/>
      <c r="F124" s="23"/>
      <c r="G124" s="24"/>
      <c r="H124" s="25" t="s">
        <v>20</v>
      </c>
      <c r="I124" s="13" t="s">
        <v>20</v>
      </c>
    </row>
    <row r="125" spans="1:11" x14ac:dyDescent="0.3">
      <c r="C125" s="102" t="s">
        <v>18</v>
      </c>
      <c r="D125" s="110" t="s">
        <v>27</v>
      </c>
      <c r="E125" s="23"/>
      <c r="F125" s="23"/>
      <c r="G125" s="24"/>
      <c r="H125" s="25" t="s">
        <v>20</v>
      </c>
      <c r="I125" s="13" t="s">
        <v>20</v>
      </c>
    </row>
    <row r="126" spans="1:11" x14ac:dyDescent="0.3">
      <c r="C126" s="102"/>
      <c r="D126" s="110" t="s">
        <v>25</v>
      </c>
      <c r="E126" s="23"/>
      <c r="F126" s="23"/>
      <c r="G126" s="24"/>
      <c r="H126" s="25" t="s">
        <v>20</v>
      </c>
      <c r="I126" s="13" t="s">
        <v>20</v>
      </c>
    </row>
    <row r="127" spans="1:11" x14ac:dyDescent="0.3">
      <c r="C127" s="102"/>
      <c r="D127" s="110" t="s">
        <v>26</v>
      </c>
      <c r="E127" s="23"/>
      <c r="F127" s="23"/>
      <c r="G127" s="24"/>
      <c r="H127" s="25" t="s">
        <v>20</v>
      </c>
      <c r="I127" s="13" t="s">
        <v>20</v>
      </c>
    </row>
    <row r="128" spans="1:11" x14ac:dyDescent="0.3">
      <c r="C128" s="102" t="s">
        <v>28</v>
      </c>
      <c r="D128" s="23" t="s">
        <v>29</v>
      </c>
      <c r="E128" s="44"/>
      <c r="F128" s="37"/>
      <c r="G128" s="37"/>
      <c r="H128" s="25" t="s">
        <v>20</v>
      </c>
      <c r="I128" s="13" t="s">
        <v>20</v>
      </c>
    </row>
    <row r="129" spans="2:9" x14ac:dyDescent="0.3">
      <c r="C129" s="111"/>
      <c r="D129" s="44" t="s">
        <v>21</v>
      </c>
      <c r="E129" s="44"/>
      <c r="F129" s="27"/>
      <c r="G129" s="37"/>
      <c r="H129" s="39" t="s">
        <v>20</v>
      </c>
      <c r="I129" s="40" t="s">
        <v>20</v>
      </c>
    </row>
    <row r="130" spans="2:9" x14ac:dyDescent="0.3">
      <c r="C130" s="109" t="s">
        <v>30</v>
      </c>
      <c r="D130" s="44" t="s">
        <v>31</v>
      </c>
      <c r="E130" s="44"/>
      <c r="F130" s="27"/>
      <c r="G130" s="37"/>
      <c r="H130" s="32"/>
      <c r="I130" s="57"/>
    </row>
    <row r="131" spans="2:9" x14ac:dyDescent="0.3">
      <c r="C131" s="111"/>
      <c r="D131" s="110" t="s">
        <v>32</v>
      </c>
      <c r="E131" s="44"/>
      <c r="F131" s="27"/>
      <c r="G131" s="37"/>
      <c r="H131" s="25" t="s">
        <v>20</v>
      </c>
      <c r="I131" s="13" t="s">
        <v>20</v>
      </c>
    </row>
    <row r="132" spans="2:9" x14ac:dyDescent="0.3">
      <c r="C132" s="111"/>
      <c r="D132" s="42" t="s">
        <v>33</v>
      </c>
      <c r="E132" s="44"/>
      <c r="F132" s="27"/>
      <c r="G132" s="37"/>
      <c r="H132" s="25" t="s">
        <v>20</v>
      </c>
      <c r="I132" s="13" t="s">
        <v>20</v>
      </c>
    </row>
    <row r="133" spans="2:9" x14ac:dyDescent="0.3">
      <c r="C133" s="111"/>
      <c r="D133" s="110" t="s">
        <v>34</v>
      </c>
      <c r="E133" s="44"/>
      <c r="F133" s="27"/>
      <c r="G133" s="37"/>
      <c r="H133" s="25" t="s">
        <v>20</v>
      </c>
      <c r="I133" s="13" t="s">
        <v>20</v>
      </c>
    </row>
    <row r="134" spans="2:9" x14ac:dyDescent="0.3">
      <c r="C134" s="111"/>
      <c r="D134" s="195" t="s">
        <v>1091</v>
      </c>
      <c r="E134" s="44"/>
      <c r="F134" s="27"/>
      <c r="G134" s="37"/>
      <c r="H134" s="25" t="s">
        <v>20</v>
      </c>
      <c r="I134" s="13" t="s">
        <v>20</v>
      </c>
    </row>
    <row r="135" spans="2:9" x14ac:dyDescent="0.3">
      <c r="C135" s="111"/>
      <c r="D135" s="44" t="s">
        <v>21</v>
      </c>
      <c r="E135" s="44"/>
      <c r="F135" s="27"/>
      <c r="G135" s="37"/>
      <c r="H135" s="39" t="s">
        <v>20</v>
      </c>
      <c r="I135" s="40" t="s">
        <v>20</v>
      </c>
    </row>
    <row r="136" spans="2:9" x14ac:dyDescent="0.3">
      <c r="C136" s="109" t="s">
        <v>35</v>
      </c>
      <c r="D136" s="44" t="s">
        <v>36</v>
      </c>
      <c r="E136" s="44"/>
      <c r="F136" s="27"/>
      <c r="G136" s="37"/>
      <c r="H136" s="43"/>
      <c r="I136" s="41"/>
    </row>
    <row r="137" spans="2:9" x14ac:dyDescent="0.3">
      <c r="C137" s="111"/>
      <c r="D137" s="110" t="s">
        <v>37</v>
      </c>
      <c r="E137" s="44"/>
      <c r="F137" s="27"/>
      <c r="G137" s="37"/>
      <c r="H137" s="25" t="s">
        <v>20</v>
      </c>
      <c r="I137" s="13" t="s">
        <v>20</v>
      </c>
    </row>
    <row r="138" spans="2:9" x14ac:dyDescent="0.3">
      <c r="C138" s="111"/>
      <c r="D138" s="110" t="s">
        <v>38</v>
      </c>
      <c r="E138" s="44"/>
      <c r="F138" s="27"/>
      <c r="G138" s="37"/>
      <c r="H138" s="25" t="s">
        <v>20</v>
      </c>
      <c r="I138" s="13" t="s">
        <v>20</v>
      </c>
    </row>
    <row r="139" spans="2:9" x14ac:dyDescent="0.3">
      <c r="C139" s="111"/>
      <c r="D139" s="44" t="s">
        <v>21</v>
      </c>
      <c r="E139" s="44"/>
      <c r="F139" s="27"/>
      <c r="G139" s="37"/>
      <c r="H139" s="39" t="s">
        <v>20</v>
      </c>
      <c r="I139" s="40" t="s">
        <v>20</v>
      </c>
    </row>
    <row r="140" spans="2:9" x14ac:dyDescent="0.3">
      <c r="C140" s="109" t="s">
        <v>39</v>
      </c>
      <c r="D140" s="44" t="s">
        <v>40</v>
      </c>
      <c r="E140" s="44"/>
      <c r="F140" s="27"/>
      <c r="G140" s="28"/>
      <c r="H140" s="34"/>
      <c r="I140" s="35"/>
    </row>
    <row r="141" spans="2:9" x14ac:dyDescent="0.3">
      <c r="C141" s="102"/>
      <c r="D141" s="23" t="s">
        <v>41</v>
      </c>
      <c r="E141" s="37"/>
      <c r="F141" s="27"/>
      <c r="G141" s="44"/>
      <c r="H141" s="45">
        <f>+H143-H119</f>
        <v>20.279999999995198</v>
      </c>
      <c r="I141" s="19">
        <f>+ROUND(H141/$H$143*100,2)+0.03</f>
        <v>0.17</v>
      </c>
    </row>
    <row r="142" spans="2:9" x14ac:dyDescent="0.3">
      <c r="C142" s="109"/>
      <c r="D142" s="44" t="s">
        <v>21</v>
      </c>
      <c r="E142" s="44"/>
      <c r="F142" s="27"/>
      <c r="G142" s="44"/>
      <c r="H142" s="46">
        <f>+H141</f>
        <v>20.279999999995198</v>
      </c>
      <c r="I142" s="47">
        <f>SUM(I141)</f>
        <v>0.17</v>
      </c>
    </row>
    <row r="143" spans="2:9" x14ac:dyDescent="0.3">
      <c r="B143" s="79" t="s">
        <v>59</v>
      </c>
      <c r="C143" s="112"/>
      <c r="D143" s="91" t="s">
        <v>43</v>
      </c>
      <c r="E143" s="91"/>
      <c r="F143" s="51"/>
      <c r="G143" s="51"/>
      <c r="H143" s="46">
        <v>14101.5</v>
      </c>
      <c r="I143" s="40">
        <f>+I119+I141</f>
        <v>100.00000000000006</v>
      </c>
    </row>
    <row r="144" spans="2:9" x14ac:dyDescent="0.3">
      <c r="C144" s="58"/>
      <c r="D144" s="59" t="s">
        <v>45</v>
      </c>
      <c r="E144" s="59"/>
      <c r="F144" s="60"/>
      <c r="G144" s="60"/>
      <c r="H144" s="113"/>
      <c r="I144" s="57"/>
    </row>
    <row r="145" spans="2:11" x14ac:dyDescent="0.3">
      <c r="C145" s="58"/>
      <c r="D145" s="61" t="s">
        <v>46</v>
      </c>
      <c r="E145" s="61"/>
      <c r="F145" s="60"/>
      <c r="G145" s="62" t="s">
        <v>20</v>
      </c>
      <c r="H145" s="21"/>
      <c r="I145" s="57"/>
    </row>
    <row r="146" spans="2:11" x14ac:dyDescent="0.3">
      <c r="C146" s="58"/>
      <c r="D146" s="61" t="s">
        <v>47</v>
      </c>
      <c r="E146" s="61"/>
      <c r="F146" s="60"/>
      <c r="G146" s="62" t="s">
        <v>20</v>
      </c>
      <c r="H146" s="21"/>
      <c r="I146" s="57"/>
    </row>
    <row r="147" spans="2:11" x14ac:dyDescent="0.3">
      <c r="B147" s="79" t="s">
        <v>59</v>
      </c>
      <c r="C147" s="58"/>
      <c r="D147" s="61" t="s">
        <v>48</v>
      </c>
      <c r="E147" s="61"/>
      <c r="F147" s="60"/>
      <c r="G147" s="386">
        <v>540.62040000000002</v>
      </c>
      <c r="H147" s="21"/>
      <c r="I147" s="57"/>
      <c r="K147" s="114"/>
    </row>
    <row r="148" spans="2:11" x14ac:dyDescent="0.3">
      <c r="B148" s="79" t="s">
        <v>61</v>
      </c>
      <c r="C148" s="58"/>
      <c r="D148" s="61" t="s">
        <v>50</v>
      </c>
      <c r="E148" s="61"/>
      <c r="F148" s="60"/>
      <c r="G148" s="386">
        <v>494.22269999999997</v>
      </c>
      <c r="H148" s="21"/>
      <c r="I148" s="57"/>
    </row>
    <row r="149" spans="2:11" x14ac:dyDescent="0.3">
      <c r="C149" s="58"/>
      <c r="D149" s="61" t="s">
        <v>51</v>
      </c>
      <c r="E149" s="61"/>
      <c r="F149" s="60"/>
      <c r="G149" s="62" t="s">
        <v>20</v>
      </c>
      <c r="H149" s="21"/>
      <c r="I149" s="57"/>
    </row>
    <row r="150" spans="2:11" x14ac:dyDescent="0.3">
      <c r="C150" s="58"/>
      <c r="D150" s="61" t="s">
        <v>52</v>
      </c>
      <c r="E150" s="61"/>
      <c r="F150" s="60"/>
      <c r="G150" s="389" t="str">
        <f>ROUND(H119,2)&amp;" "&amp;"Lakhs"</f>
        <v>14081.22 Lakhs</v>
      </c>
      <c r="H150" s="21"/>
      <c r="I150" s="57"/>
    </row>
    <row r="151" spans="2:11" x14ac:dyDescent="0.3">
      <c r="B151" s="79" t="s">
        <v>59</v>
      </c>
      <c r="C151" s="58"/>
      <c r="D151" s="63" t="s">
        <v>53</v>
      </c>
      <c r="E151" s="63"/>
      <c r="F151" s="60"/>
      <c r="G151" s="388">
        <v>4.4204034192891874E-3</v>
      </c>
      <c r="H151" s="21"/>
      <c r="I151" s="57"/>
    </row>
    <row r="152" spans="2:11" x14ac:dyDescent="0.3">
      <c r="C152" s="58"/>
      <c r="D152" s="65" t="s">
        <v>54</v>
      </c>
      <c r="E152" s="63"/>
      <c r="F152" s="60"/>
      <c r="G152" s="93" t="s">
        <v>20</v>
      </c>
      <c r="H152" s="21"/>
      <c r="I152" s="57"/>
    </row>
    <row r="153" spans="2:11" x14ac:dyDescent="0.3">
      <c r="C153" s="54"/>
      <c r="D153" s="55" t="s">
        <v>60</v>
      </c>
      <c r="E153" s="55"/>
      <c r="F153" s="9"/>
      <c r="G153" s="9"/>
      <c r="H153" s="60"/>
      <c r="I153" s="57"/>
    </row>
    <row r="154" spans="2:11" x14ac:dyDescent="0.3">
      <c r="C154" s="58"/>
      <c r="D154" s="55" t="s">
        <v>1002</v>
      </c>
      <c r="E154" s="63"/>
      <c r="F154" s="60"/>
      <c r="G154" s="388"/>
      <c r="H154" s="21"/>
      <c r="I154" s="57"/>
    </row>
    <row r="155" spans="2:11" x14ac:dyDescent="0.3">
      <c r="C155" s="58"/>
      <c r="D155" s="55" t="s">
        <v>1001</v>
      </c>
      <c r="E155" s="63"/>
      <c r="F155" s="60"/>
      <c r="G155" s="388"/>
      <c r="H155" s="21"/>
      <c r="I155" s="57"/>
    </row>
    <row r="156" spans="2:11" x14ac:dyDescent="0.3">
      <c r="C156" s="58"/>
      <c r="D156" s="63"/>
      <c r="E156" s="63"/>
      <c r="F156" s="60"/>
      <c r="G156" s="388"/>
      <c r="H156" s="21"/>
      <c r="I156" s="57"/>
    </row>
    <row r="157" spans="2:11" ht="15.75" thickBot="1" x14ac:dyDescent="0.35">
      <c r="C157" s="64"/>
      <c r="F157" s="1"/>
      <c r="G157" s="1"/>
      <c r="H157" s="66"/>
      <c r="I157" s="67"/>
    </row>
    <row r="158" spans="2:11" s="72" customFormat="1" x14ac:dyDescent="0.3">
      <c r="F158" s="74"/>
      <c r="G158" s="75"/>
      <c r="H158" s="77"/>
      <c r="I158" s="77"/>
    </row>
    <row r="159" spans="2:11" s="72" customFormat="1" x14ac:dyDescent="0.3">
      <c r="C159" s="73">
        <v>40268</v>
      </c>
      <c r="D159" s="73"/>
      <c r="E159" s="73"/>
      <c r="F159" s="74"/>
      <c r="G159" s="75"/>
      <c r="H159" s="76"/>
      <c r="I159" s="77"/>
    </row>
    <row r="160" spans="2:11" s="72" customFormat="1" x14ac:dyDescent="0.3">
      <c r="C160" s="73">
        <v>40086</v>
      </c>
      <c r="D160" s="73"/>
      <c r="E160" s="73"/>
      <c r="F160" s="74"/>
      <c r="G160" s="75"/>
      <c r="I160" s="77"/>
    </row>
    <row r="161" spans="4:9" s="72" customFormat="1" x14ac:dyDescent="0.3">
      <c r="F161" s="74"/>
      <c r="G161" s="75"/>
      <c r="I161" s="77"/>
    </row>
    <row r="162" spans="4:9" s="72" customFormat="1" x14ac:dyDescent="0.3">
      <c r="F162" s="74"/>
      <c r="G162" s="75"/>
      <c r="I162" s="77"/>
    </row>
    <row r="163" spans="4:9" x14ac:dyDescent="0.3">
      <c r="D163" s="78"/>
      <c r="E163" s="78"/>
    </row>
  </sheetData>
  <customSheetViews>
    <customSheetView guid="{62DD1CA0-C4DB-4681-AB87-8E5B064DADBB}" scale="85" showPageBreaks="1" showGridLines="0" fitToPage="1" printArea="1" hiddenColumns="1" view="pageBreakPreview" topLeftCell="C1">
      <pane ySplit="8" topLeftCell="A9" activePane="bottomLeft" state="frozen"/>
      <selection pane="bottomLeft" activeCell="E20" sqref="E20"/>
      <rowBreaks count="1" manualBreakCount="1">
        <brk id="86" min="2" max="8" man="1"/>
      </rowBreaks>
      <pageMargins left="0.25" right="0.25" top="0.25" bottom="0.27" header="0.28000000000000003" footer="0.25"/>
      <pageSetup paperSize="9" scale="57" fitToHeight="0" orientation="portrait" r:id="rId1"/>
      <headerFooter alignWithMargins="0"/>
    </customSheetView>
    <customSheetView guid="{DAAB1ED2-9FBE-4D18-8622-79FE20BC5AF5}" scale="85" showPageBreaks="1" showGridLines="0" fitToPage="1" printArea="1" hiddenColumns="1" view="pageBreakPreview" topLeftCell="C1">
      <pane ySplit="8" topLeftCell="A141" activePane="bottomLeft" state="frozen"/>
      <selection pane="bottomLeft" activeCell="A154" sqref="A154"/>
      <rowBreaks count="1" manualBreakCount="1">
        <brk id="86" min="2" max="8" man="1"/>
      </rowBreaks>
      <pageMargins left="0.25" right="0.25" top="0.25" bottom="0.27" header="0.28000000000000003" footer="0.25"/>
      <pageSetup paperSize="9" scale="57" fitToHeight="0" orientation="portrait" r:id="rId2"/>
      <headerFooter alignWithMargins="0"/>
    </customSheetView>
    <customSheetView guid="{ED634462-2CEC-4EB1-BAAF-B9E7F296E51C}" scale="85" showPageBreaks="1" showGridLines="0" fitToPage="1" printArea="1" hiddenColumns="1" view="pageBreakPreview" topLeftCell="C1">
      <pane ySplit="8" topLeftCell="A141" activePane="bottomLeft" state="frozen"/>
      <selection pane="bottomLeft" activeCell="A153" sqref="A153:XFD153"/>
      <rowBreaks count="1" manualBreakCount="1">
        <brk id="86" min="2" max="8" man="1"/>
      </rowBreaks>
      <pageMargins left="0.25" right="0.25" top="0.25" bottom="0.27" header="0.28000000000000003" footer="0.25"/>
      <pageSetup paperSize="9" scale="57" fitToHeight="0" orientation="portrait" r:id="rId3"/>
      <headerFooter alignWithMargins="0"/>
    </customSheetView>
    <customSheetView guid="{47B4B278-0783-456D-A67F-BA86C3DDE3D6}" scale="85" showPageBreaks="1" showGridLines="0" fitToPage="1" printArea="1" hiddenColumns="1" view="pageBreakPreview" topLeftCell="C1">
      <pane ySplit="8" topLeftCell="A134" activePane="bottomLeft" state="frozen"/>
      <selection pane="bottomLeft" activeCell="D154" sqref="D154"/>
      <rowBreaks count="1" manualBreakCount="1">
        <brk id="86" min="2" max="8" man="1"/>
      </rowBreaks>
      <pageMargins left="0.25" right="0.25" top="0.25" bottom="0.27" header="0.28000000000000003" footer="0.25"/>
      <pageSetup paperSize="9" scale="57" fitToHeight="0" orientation="portrait" r:id="rId4"/>
      <headerFooter alignWithMargins="0"/>
    </customSheetView>
    <customSheetView guid="{9E351BF9-46AA-4E17-BD7F-BD39A5EBD962}" scale="85" showPageBreaks="1" showGridLines="0" fitToPage="1" printArea="1" hiddenColumns="1" view="pageBreakPreview" topLeftCell="C1">
      <pane ySplit="8" topLeftCell="A141" activePane="bottomLeft" state="frozen"/>
      <selection pane="bottomLeft" activeCell="D147" sqref="D147:F148"/>
      <rowBreaks count="1" manualBreakCount="1">
        <brk id="86" min="2" max="8" man="1"/>
      </rowBreaks>
      <pageMargins left="0.25" right="0.25" top="0.25" bottom="0.27" header="0.28000000000000003" footer="0.25"/>
      <pageSetup paperSize="9" scale="55" fitToHeight="0" orientation="portrait" r:id="rId5"/>
      <headerFooter alignWithMargins="0"/>
    </customSheetView>
  </customSheetViews>
  <mergeCells count="9">
    <mergeCell ref="C6:I6"/>
    <mergeCell ref="C7:I7"/>
    <mergeCell ref="C8:I8"/>
    <mergeCell ref="C1:I1"/>
    <mergeCell ref="J1:J5"/>
    <mergeCell ref="C2:I2"/>
    <mergeCell ref="C3:I3"/>
    <mergeCell ref="C4:I4"/>
    <mergeCell ref="C5:I5"/>
  </mergeCells>
  <pageMargins left="0.25" right="0.25" top="0.25" bottom="0.27" header="0.28000000000000003" footer="0.25"/>
  <pageSetup paperSize="9" scale="57" fitToHeight="0" orientation="portrait" r:id="rId6"/>
  <headerFooter alignWithMargins="0"/>
  <rowBreaks count="1" manualBreakCount="1">
    <brk id="86" min="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2"/>
  <sheetViews>
    <sheetView showGridLines="0" view="pageBreakPreview" topLeftCell="C1" zoomScale="85" zoomScaleNormal="85" zoomScaleSheetLayoutView="85" workbookViewId="0">
      <pane ySplit="8" topLeftCell="A9" activePane="bottomLeft" state="frozen"/>
      <selection activeCell="E20" sqref="E20"/>
      <selection pane="bottomLeft" activeCell="E20" sqref="E20"/>
    </sheetView>
  </sheetViews>
  <sheetFormatPr defaultColWidth="15.85546875" defaultRowHeight="15" x14ac:dyDescent="0.3"/>
  <cols>
    <col min="1" max="1" width="8" style="115" hidden="1" customWidth="1"/>
    <col min="2" max="2" width="7.85546875" style="115" hidden="1" customWidth="1"/>
    <col min="3" max="3" width="6.7109375" style="116" customWidth="1"/>
    <col min="4" max="4" width="74.28515625" style="116" customWidth="1"/>
    <col min="5" max="5" width="16.140625" style="116" customWidth="1"/>
    <col min="6" max="6" width="22.28515625" style="177" bestFit="1" customWidth="1"/>
    <col min="7" max="7" width="15.85546875" style="178" customWidth="1"/>
    <col min="8" max="8" width="20.7109375" style="116" bestFit="1" customWidth="1"/>
    <col min="9" max="9" width="21.140625" style="179" customWidth="1"/>
    <col min="10" max="10" width="15.85546875" style="116"/>
    <col min="11" max="11" width="19.28515625" style="116" bestFit="1" customWidth="1"/>
    <col min="12" max="16384" width="15.85546875" style="116"/>
  </cols>
  <sheetData>
    <row r="1" spans="1:11" ht="27" x14ac:dyDescent="0.45">
      <c r="C1" s="429" t="s">
        <v>0</v>
      </c>
      <c r="D1" s="430"/>
      <c r="E1" s="430"/>
      <c r="F1" s="430"/>
      <c r="G1" s="430"/>
      <c r="H1" s="430"/>
      <c r="I1" s="431"/>
      <c r="K1" s="117" t="s">
        <v>62</v>
      </c>
    </row>
    <row r="2" spans="1:11" ht="16.5" x14ac:dyDescent="0.3">
      <c r="C2" s="449" t="s">
        <v>1</v>
      </c>
      <c r="D2" s="450"/>
      <c r="E2" s="450"/>
      <c r="F2" s="450"/>
      <c r="G2" s="450"/>
      <c r="H2" s="450"/>
      <c r="I2" s="451"/>
    </row>
    <row r="3" spans="1:11" x14ac:dyDescent="0.3">
      <c r="C3" s="436" t="s">
        <v>1092</v>
      </c>
      <c r="D3" s="437"/>
      <c r="E3" s="437"/>
      <c r="F3" s="437"/>
      <c r="G3" s="437"/>
      <c r="H3" s="437"/>
      <c r="I3" s="438"/>
    </row>
    <row r="4" spans="1:11" x14ac:dyDescent="0.3">
      <c r="C4" s="439" t="s">
        <v>2</v>
      </c>
      <c r="D4" s="437"/>
      <c r="E4" s="437"/>
      <c r="F4" s="437"/>
      <c r="G4" s="437"/>
      <c r="H4" s="437"/>
      <c r="I4" s="438"/>
    </row>
    <row r="5" spans="1:11" ht="19.5" x14ac:dyDescent="0.35">
      <c r="C5" s="452" t="str">
        <f>+'YO03'!C5</f>
        <v>HALF-YEARLY PORTFOLIO STATEMENT AS ON MARCH 31, 2019</v>
      </c>
      <c r="D5" s="453"/>
      <c r="E5" s="453"/>
      <c r="F5" s="453"/>
      <c r="G5" s="453"/>
      <c r="H5" s="453"/>
      <c r="I5" s="454"/>
    </row>
    <row r="6" spans="1:11" ht="16.5" thickBot="1" x14ac:dyDescent="0.35">
      <c r="C6" s="462" t="s">
        <v>3</v>
      </c>
      <c r="D6" s="463"/>
      <c r="E6" s="463"/>
      <c r="F6" s="463"/>
      <c r="G6" s="463"/>
      <c r="H6" s="463"/>
      <c r="I6" s="464"/>
    </row>
    <row r="7" spans="1:11" s="119" customFormat="1" ht="20.25" customHeight="1" x14ac:dyDescent="0.3">
      <c r="A7" s="118"/>
      <c r="B7" s="118"/>
      <c r="C7" s="455" t="s">
        <v>1065</v>
      </c>
      <c r="D7" s="456"/>
      <c r="E7" s="456"/>
      <c r="F7" s="456"/>
      <c r="G7" s="456"/>
      <c r="H7" s="456"/>
      <c r="I7" s="457"/>
    </row>
    <row r="8" spans="1:11" s="119" customFormat="1" ht="15.75" thickBot="1" x14ac:dyDescent="0.35">
      <c r="A8" s="118"/>
      <c r="B8" s="118"/>
      <c r="C8" s="458" t="s">
        <v>1066</v>
      </c>
      <c r="D8" s="444"/>
      <c r="E8" s="444"/>
      <c r="F8" s="444"/>
      <c r="G8" s="444"/>
      <c r="H8" s="444"/>
      <c r="I8" s="445"/>
    </row>
    <row r="9" spans="1:11" ht="38.25" customHeight="1" thickBot="1" x14ac:dyDescent="0.35">
      <c r="C9" s="96" t="s">
        <v>4</v>
      </c>
      <c r="D9" s="5" t="s">
        <v>5</v>
      </c>
      <c r="E9" s="5" t="s">
        <v>6</v>
      </c>
      <c r="F9" s="120" t="s">
        <v>7</v>
      </c>
      <c r="G9" s="5" t="s">
        <v>8</v>
      </c>
      <c r="H9" s="5" t="s">
        <v>9</v>
      </c>
      <c r="I9" s="121" t="s">
        <v>10</v>
      </c>
    </row>
    <row r="10" spans="1:11" x14ac:dyDescent="0.3">
      <c r="C10" s="122" t="s">
        <v>11</v>
      </c>
      <c r="D10" s="123" t="s">
        <v>12</v>
      </c>
      <c r="E10" s="124"/>
      <c r="F10" s="125"/>
      <c r="G10" s="126"/>
      <c r="H10" s="126"/>
      <c r="I10" s="127"/>
    </row>
    <row r="11" spans="1:11" x14ac:dyDescent="0.3">
      <c r="A11" s="128" t="s">
        <v>13</v>
      </c>
      <c r="B11" s="128" t="s">
        <v>14</v>
      </c>
      <c r="C11" s="129" t="s">
        <v>15</v>
      </c>
      <c r="D11" s="130" t="s">
        <v>55</v>
      </c>
      <c r="E11" s="131"/>
      <c r="F11" s="125"/>
      <c r="G11" s="126"/>
      <c r="H11" s="132"/>
      <c r="I11" s="133"/>
    </row>
    <row r="12" spans="1:11" x14ac:dyDescent="0.3">
      <c r="A12" s="134">
        <v>2232</v>
      </c>
      <c r="B12" s="115" t="s">
        <v>223</v>
      </c>
      <c r="C12" s="129">
        <v>1</v>
      </c>
      <c r="D12" s="135" t="s">
        <v>647</v>
      </c>
      <c r="E12" s="136" t="s">
        <v>223</v>
      </c>
      <c r="F12" s="136" t="s">
        <v>273</v>
      </c>
      <c r="G12" s="137">
        <v>491800</v>
      </c>
      <c r="H12" s="132">
        <v>11404.35</v>
      </c>
      <c r="I12" s="127">
        <f>ROUND((H12/$H$63*100),2)</f>
        <v>10.31</v>
      </c>
    </row>
    <row r="13" spans="1:11" x14ac:dyDescent="0.3">
      <c r="A13" s="134">
        <v>6663</v>
      </c>
      <c r="B13" s="115" t="s">
        <v>232</v>
      </c>
      <c r="C13" s="129">
        <f>+C12+1</f>
        <v>2</v>
      </c>
      <c r="D13" s="135" t="s">
        <v>921</v>
      </c>
      <c r="E13" s="136" t="s">
        <v>609</v>
      </c>
      <c r="F13" s="136" t="s">
        <v>274</v>
      </c>
      <c r="G13" s="137">
        <v>1810974</v>
      </c>
      <c r="H13" s="132">
        <v>6854.54</v>
      </c>
      <c r="I13" s="127">
        <f t="shared" ref="I13:I36" si="0">ROUND((H13/$H$63*100),2)</f>
        <v>6.2</v>
      </c>
    </row>
    <row r="14" spans="1:11" x14ac:dyDescent="0.3">
      <c r="A14" s="134">
        <v>7429</v>
      </c>
      <c r="B14" s="115" t="s">
        <v>224</v>
      </c>
      <c r="C14" s="129">
        <f t="shared" ref="C14:C36" si="1">+C13+1</f>
        <v>3</v>
      </c>
      <c r="D14" s="135" t="s">
        <v>651</v>
      </c>
      <c r="E14" s="136" t="s">
        <v>228</v>
      </c>
      <c r="F14" s="136" t="s">
        <v>273</v>
      </c>
      <c r="G14" s="137">
        <v>1710600</v>
      </c>
      <c r="H14" s="132">
        <v>6850.95</v>
      </c>
      <c r="I14" s="127">
        <f t="shared" si="0"/>
        <v>6.2</v>
      </c>
    </row>
    <row r="15" spans="1:11" x14ac:dyDescent="0.3">
      <c r="A15" s="134">
        <v>171636</v>
      </c>
      <c r="B15" s="115" t="s">
        <v>609</v>
      </c>
      <c r="C15" s="129">
        <f t="shared" si="1"/>
        <v>4</v>
      </c>
      <c r="D15" s="135" t="s">
        <v>654</v>
      </c>
      <c r="E15" s="136" t="s">
        <v>231</v>
      </c>
      <c r="F15" s="136" t="s">
        <v>273</v>
      </c>
      <c r="G15" s="137">
        <v>472362</v>
      </c>
      <c r="H15" s="132">
        <v>6303.67</v>
      </c>
      <c r="I15" s="127">
        <f t="shared" si="0"/>
        <v>5.7</v>
      </c>
    </row>
    <row r="16" spans="1:11" x14ac:dyDescent="0.3">
      <c r="A16" s="134">
        <v>178816</v>
      </c>
      <c r="B16" s="115" t="s">
        <v>344</v>
      </c>
      <c r="C16" s="129">
        <f t="shared" si="1"/>
        <v>5</v>
      </c>
      <c r="D16" s="135" t="s">
        <v>922</v>
      </c>
      <c r="E16" s="136" t="s">
        <v>344</v>
      </c>
      <c r="F16" s="136" t="s">
        <v>274</v>
      </c>
      <c r="G16" s="137">
        <v>565306</v>
      </c>
      <c r="H16" s="132">
        <v>5841.31</v>
      </c>
      <c r="I16" s="127">
        <f t="shared" si="0"/>
        <v>5.28</v>
      </c>
    </row>
    <row r="17" spans="1:9" x14ac:dyDescent="0.3">
      <c r="A17" s="134">
        <v>12286</v>
      </c>
      <c r="B17" s="115" t="s">
        <v>610</v>
      </c>
      <c r="C17" s="129">
        <f t="shared" si="1"/>
        <v>6</v>
      </c>
      <c r="D17" s="135" t="s">
        <v>656</v>
      </c>
      <c r="E17" s="136" t="s">
        <v>236</v>
      </c>
      <c r="F17" s="136" t="s">
        <v>273</v>
      </c>
      <c r="G17" s="137">
        <v>701000</v>
      </c>
      <c r="H17" s="132">
        <v>5448.52</v>
      </c>
      <c r="I17" s="127">
        <f t="shared" si="0"/>
        <v>4.93</v>
      </c>
    </row>
    <row r="18" spans="1:9" x14ac:dyDescent="0.3">
      <c r="A18" s="134">
        <v>33115</v>
      </c>
      <c r="B18" s="115" t="s">
        <v>611</v>
      </c>
      <c r="C18" s="129">
        <f t="shared" si="1"/>
        <v>7</v>
      </c>
      <c r="D18" s="135" t="s">
        <v>655</v>
      </c>
      <c r="E18" s="136" t="s">
        <v>229</v>
      </c>
      <c r="F18" s="136" t="s">
        <v>278</v>
      </c>
      <c r="G18" s="137">
        <v>381950</v>
      </c>
      <c r="H18" s="132">
        <v>5291.15</v>
      </c>
      <c r="I18" s="127">
        <f t="shared" si="0"/>
        <v>4.78</v>
      </c>
    </row>
    <row r="19" spans="1:9" x14ac:dyDescent="0.3">
      <c r="A19" s="134">
        <v>16369</v>
      </c>
      <c r="B19" s="115" t="s">
        <v>612</v>
      </c>
      <c r="C19" s="129">
        <f t="shared" si="1"/>
        <v>8</v>
      </c>
      <c r="D19" s="135" t="s">
        <v>650</v>
      </c>
      <c r="E19" s="136" t="s">
        <v>227</v>
      </c>
      <c r="F19" s="136" t="s">
        <v>277</v>
      </c>
      <c r="G19" s="137">
        <v>662900</v>
      </c>
      <c r="H19" s="132">
        <v>4930.9799999999996</v>
      </c>
      <c r="I19" s="127">
        <f t="shared" si="0"/>
        <v>4.46</v>
      </c>
    </row>
    <row r="20" spans="1:9" x14ac:dyDescent="0.3">
      <c r="A20" s="134">
        <v>2279</v>
      </c>
      <c r="B20" s="115" t="s">
        <v>231</v>
      </c>
      <c r="C20" s="129">
        <f t="shared" si="1"/>
        <v>9</v>
      </c>
      <c r="D20" s="135" t="s">
        <v>659</v>
      </c>
      <c r="E20" s="136" t="s">
        <v>232</v>
      </c>
      <c r="F20" s="136" t="s">
        <v>279</v>
      </c>
      <c r="G20" s="137">
        <v>72244</v>
      </c>
      <c r="H20" s="132">
        <v>4820.5200000000004</v>
      </c>
      <c r="I20" s="127">
        <f t="shared" si="0"/>
        <v>4.3600000000000003</v>
      </c>
    </row>
    <row r="21" spans="1:9" x14ac:dyDescent="0.3">
      <c r="A21" s="134">
        <v>29242</v>
      </c>
      <c r="B21" s="115" t="s">
        <v>256</v>
      </c>
      <c r="C21" s="129">
        <f t="shared" si="1"/>
        <v>10</v>
      </c>
      <c r="D21" s="135" t="s">
        <v>653</v>
      </c>
      <c r="E21" s="136" t="s">
        <v>230</v>
      </c>
      <c r="F21" s="136" t="s">
        <v>277</v>
      </c>
      <c r="G21" s="137">
        <v>225590</v>
      </c>
      <c r="H21" s="132">
        <v>4515.5200000000004</v>
      </c>
      <c r="I21" s="127">
        <f t="shared" si="0"/>
        <v>4.08</v>
      </c>
    </row>
    <row r="22" spans="1:9" x14ac:dyDescent="0.3">
      <c r="A22" s="134">
        <v>25034</v>
      </c>
      <c r="B22" s="115" t="s">
        <v>336</v>
      </c>
      <c r="C22" s="129">
        <f t="shared" si="1"/>
        <v>11</v>
      </c>
      <c r="D22" s="135" t="s">
        <v>923</v>
      </c>
      <c r="E22" s="136" t="s">
        <v>610</v>
      </c>
      <c r="F22" s="136" t="s">
        <v>306</v>
      </c>
      <c r="G22" s="137">
        <v>340463</v>
      </c>
      <c r="H22" s="132">
        <v>4480.49</v>
      </c>
      <c r="I22" s="127">
        <f t="shared" si="0"/>
        <v>4.05</v>
      </c>
    </row>
    <row r="23" spans="1:9" x14ac:dyDescent="0.3">
      <c r="A23" s="134">
        <v>23538</v>
      </c>
      <c r="B23" s="115" t="s">
        <v>613</v>
      </c>
      <c r="C23" s="129">
        <f t="shared" si="1"/>
        <v>12</v>
      </c>
      <c r="D23" s="135" t="s">
        <v>693</v>
      </c>
      <c r="E23" s="136" t="s">
        <v>256</v>
      </c>
      <c r="F23" s="136" t="s">
        <v>279</v>
      </c>
      <c r="G23" s="137">
        <v>20034</v>
      </c>
      <c r="H23" s="132">
        <v>4116.53</v>
      </c>
      <c r="I23" s="127">
        <f t="shared" si="0"/>
        <v>3.72</v>
      </c>
    </row>
    <row r="24" spans="1:9" x14ac:dyDescent="0.3">
      <c r="A24" s="134">
        <v>6576</v>
      </c>
      <c r="B24" s="115" t="s">
        <v>257</v>
      </c>
      <c r="C24" s="129">
        <f t="shared" si="1"/>
        <v>13</v>
      </c>
      <c r="D24" s="135" t="s">
        <v>736</v>
      </c>
      <c r="E24" s="136" t="s">
        <v>336</v>
      </c>
      <c r="F24" s="136" t="s">
        <v>274</v>
      </c>
      <c r="G24" s="137">
        <v>915647</v>
      </c>
      <c r="H24" s="132">
        <v>3984.9</v>
      </c>
      <c r="I24" s="127">
        <f t="shared" si="0"/>
        <v>3.6</v>
      </c>
    </row>
    <row r="25" spans="1:9" x14ac:dyDescent="0.3">
      <c r="A25" s="134">
        <v>31302</v>
      </c>
      <c r="B25" s="115" t="s">
        <v>264</v>
      </c>
      <c r="C25" s="129">
        <f t="shared" si="1"/>
        <v>14</v>
      </c>
      <c r="D25" s="135" t="s">
        <v>679</v>
      </c>
      <c r="E25" s="136" t="s">
        <v>680</v>
      </c>
      <c r="F25" s="136" t="s">
        <v>276</v>
      </c>
      <c r="G25" s="137">
        <v>126129</v>
      </c>
      <c r="H25" s="132">
        <v>3891.71</v>
      </c>
      <c r="I25" s="127">
        <f t="shared" si="0"/>
        <v>3.52</v>
      </c>
    </row>
    <row r="26" spans="1:9" x14ac:dyDescent="0.3">
      <c r="A26" s="134">
        <v>24979</v>
      </c>
      <c r="B26" s="115" t="s">
        <v>614</v>
      </c>
      <c r="C26" s="129">
        <f t="shared" si="1"/>
        <v>15</v>
      </c>
      <c r="D26" s="135" t="s">
        <v>924</v>
      </c>
      <c r="E26" s="136" t="s">
        <v>925</v>
      </c>
      <c r="F26" s="136" t="s">
        <v>294</v>
      </c>
      <c r="G26" s="137">
        <v>717745</v>
      </c>
      <c r="H26" s="132">
        <v>3770.31</v>
      </c>
      <c r="I26" s="127">
        <f t="shared" si="0"/>
        <v>3.41</v>
      </c>
    </row>
    <row r="27" spans="1:9" x14ac:dyDescent="0.3">
      <c r="A27" s="134">
        <v>10570</v>
      </c>
      <c r="B27" s="115" t="s">
        <v>230</v>
      </c>
      <c r="C27" s="129">
        <f t="shared" si="1"/>
        <v>16</v>
      </c>
      <c r="D27" s="135" t="s">
        <v>926</v>
      </c>
      <c r="E27" s="136" t="s">
        <v>614</v>
      </c>
      <c r="F27" s="136" t="s">
        <v>288</v>
      </c>
      <c r="G27" s="137">
        <v>442071</v>
      </c>
      <c r="H27" s="132">
        <v>3415</v>
      </c>
      <c r="I27" s="127">
        <f t="shared" si="0"/>
        <v>3.09</v>
      </c>
    </row>
    <row r="28" spans="1:9" x14ac:dyDescent="0.3">
      <c r="A28" s="134">
        <v>7547</v>
      </c>
      <c r="B28" s="115" t="s">
        <v>615</v>
      </c>
      <c r="C28" s="129">
        <f t="shared" si="1"/>
        <v>17</v>
      </c>
      <c r="D28" s="135" t="s">
        <v>927</v>
      </c>
      <c r="E28" s="136" t="s">
        <v>928</v>
      </c>
      <c r="F28" s="136" t="s">
        <v>281</v>
      </c>
      <c r="G28" s="137">
        <v>343999</v>
      </c>
      <c r="H28" s="132">
        <v>3377.55</v>
      </c>
      <c r="I28" s="127">
        <f t="shared" si="0"/>
        <v>3.05</v>
      </c>
    </row>
    <row r="29" spans="1:9" x14ac:dyDescent="0.3">
      <c r="A29" s="134">
        <v>174221</v>
      </c>
      <c r="B29" s="115" t="s">
        <v>616</v>
      </c>
      <c r="C29" s="129">
        <f t="shared" si="1"/>
        <v>18</v>
      </c>
      <c r="D29" s="135" t="s">
        <v>929</v>
      </c>
      <c r="E29" s="136" t="s">
        <v>269</v>
      </c>
      <c r="F29" s="136" t="s">
        <v>275</v>
      </c>
      <c r="G29" s="137">
        <v>1097688</v>
      </c>
      <c r="H29" s="132">
        <v>3115.79</v>
      </c>
      <c r="I29" s="127">
        <f t="shared" si="0"/>
        <v>2.82</v>
      </c>
    </row>
    <row r="30" spans="1:9" x14ac:dyDescent="0.3">
      <c r="A30" s="134">
        <v>154543</v>
      </c>
      <c r="B30" s="115" t="s">
        <v>617</v>
      </c>
      <c r="C30" s="129">
        <f t="shared" si="1"/>
        <v>19</v>
      </c>
      <c r="D30" s="135" t="s">
        <v>649</v>
      </c>
      <c r="E30" s="136" t="s">
        <v>224</v>
      </c>
      <c r="F30" s="136" t="s">
        <v>274</v>
      </c>
      <c r="G30" s="137">
        <v>147171</v>
      </c>
      <c r="H30" s="132">
        <v>2896.69</v>
      </c>
      <c r="I30" s="127">
        <f t="shared" si="0"/>
        <v>2.62</v>
      </c>
    </row>
    <row r="31" spans="1:9" x14ac:dyDescent="0.3">
      <c r="A31" s="134">
        <v>9906</v>
      </c>
      <c r="B31" s="115" t="s">
        <v>252</v>
      </c>
      <c r="C31" s="129">
        <f t="shared" si="1"/>
        <v>20</v>
      </c>
      <c r="D31" s="135" t="s">
        <v>789</v>
      </c>
      <c r="E31" s="136" t="s">
        <v>617</v>
      </c>
      <c r="F31" s="136" t="s">
        <v>790</v>
      </c>
      <c r="G31" s="137">
        <v>370706</v>
      </c>
      <c r="H31" s="132">
        <v>2768.25</v>
      </c>
      <c r="I31" s="127">
        <f t="shared" si="0"/>
        <v>2.5</v>
      </c>
    </row>
    <row r="32" spans="1:9" x14ac:dyDescent="0.3">
      <c r="A32" s="134">
        <v>143417</v>
      </c>
      <c r="B32" s="115" t="s">
        <v>618</v>
      </c>
      <c r="C32" s="129">
        <f t="shared" si="1"/>
        <v>21</v>
      </c>
      <c r="D32" s="135" t="s">
        <v>672</v>
      </c>
      <c r="E32" s="136" t="s">
        <v>264</v>
      </c>
      <c r="F32" s="136" t="s">
        <v>274</v>
      </c>
      <c r="G32" s="137">
        <v>38439</v>
      </c>
      <c r="H32" s="132">
        <v>2704.97</v>
      </c>
      <c r="I32" s="127">
        <f t="shared" si="0"/>
        <v>2.4500000000000002</v>
      </c>
    </row>
    <row r="33" spans="1:10" x14ac:dyDescent="0.3">
      <c r="A33" s="134">
        <v>29844</v>
      </c>
      <c r="B33" s="115" t="s">
        <v>376</v>
      </c>
      <c r="C33" s="129">
        <f t="shared" si="1"/>
        <v>22</v>
      </c>
      <c r="D33" s="135" t="s">
        <v>930</v>
      </c>
      <c r="E33" s="136" t="s">
        <v>931</v>
      </c>
      <c r="F33" s="136" t="s">
        <v>294</v>
      </c>
      <c r="G33" s="137">
        <v>467632</v>
      </c>
      <c r="H33" s="132">
        <v>2461.61</v>
      </c>
      <c r="I33" s="127">
        <f t="shared" si="0"/>
        <v>2.23</v>
      </c>
    </row>
    <row r="34" spans="1:10" x14ac:dyDescent="0.3">
      <c r="A34" s="134">
        <v>2235</v>
      </c>
      <c r="B34" s="115" t="s">
        <v>269</v>
      </c>
      <c r="C34" s="129">
        <f t="shared" si="1"/>
        <v>23</v>
      </c>
      <c r="D34" s="135" t="s">
        <v>932</v>
      </c>
      <c r="E34" s="136" t="s">
        <v>933</v>
      </c>
      <c r="F34" s="136" t="s">
        <v>281</v>
      </c>
      <c r="G34" s="137">
        <v>33359</v>
      </c>
      <c r="H34" s="132">
        <v>2436.81</v>
      </c>
      <c r="I34" s="127">
        <f t="shared" si="0"/>
        <v>2.2000000000000002</v>
      </c>
    </row>
    <row r="35" spans="1:10" x14ac:dyDescent="0.3">
      <c r="A35" s="134"/>
      <c r="C35" s="129">
        <f t="shared" si="1"/>
        <v>24</v>
      </c>
      <c r="D35" s="135" t="s">
        <v>934</v>
      </c>
      <c r="E35" s="136" t="s">
        <v>616</v>
      </c>
      <c r="F35" s="136" t="s">
        <v>281</v>
      </c>
      <c r="G35" s="137">
        <v>356878</v>
      </c>
      <c r="H35" s="132">
        <v>2301.5100000000002</v>
      </c>
      <c r="I35" s="127">
        <f t="shared" si="0"/>
        <v>2.08</v>
      </c>
    </row>
    <row r="36" spans="1:10" x14ac:dyDescent="0.3">
      <c r="A36" s="134"/>
      <c r="C36" s="129">
        <f t="shared" si="1"/>
        <v>25</v>
      </c>
      <c r="D36" s="135" t="s">
        <v>732</v>
      </c>
      <c r="E36" s="136" t="s">
        <v>350</v>
      </c>
      <c r="F36" s="136" t="s">
        <v>277</v>
      </c>
      <c r="G36" s="137">
        <v>198178</v>
      </c>
      <c r="H36" s="132">
        <v>1964.14</v>
      </c>
      <c r="I36" s="127">
        <f t="shared" si="0"/>
        <v>1.78</v>
      </c>
    </row>
    <row r="37" spans="1:10" x14ac:dyDescent="0.3">
      <c r="A37" s="134"/>
      <c r="C37" s="129"/>
      <c r="D37" s="123" t="s">
        <v>17</v>
      </c>
      <c r="E37" s="136"/>
      <c r="F37" s="136"/>
      <c r="G37" s="137"/>
      <c r="H37" s="29">
        <f>SUM(H12:H36)</f>
        <v>109947.77</v>
      </c>
      <c r="I37" s="30">
        <f>SUM(I12:I36)</f>
        <v>99.419999999999987</v>
      </c>
    </row>
    <row r="38" spans="1:10" x14ac:dyDescent="0.3">
      <c r="A38" s="134"/>
      <c r="C38" s="129" t="s">
        <v>18</v>
      </c>
      <c r="D38" s="123" t="s">
        <v>63</v>
      </c>
      <c r="E38" s="136"/>
      <c r="F38" s="136"/>
      <c r="G38" s="137"/>
      <c r="H38" s="138" t="s">
        <v>20</v>
      </c>
      <c r="I38" s="139" t="s">
        <v>20</v>
      </c>
    </row>
    <row r="39" spans="1:10" s="1" customFormat="1" x14ac:dyDescent="0.3">
      <c r="A39" s="79"/>
      <c r="B39" s="79"/>
      <c r="C39" s="102"/>
      <c r="D39" s="84" t="s">
        <v>21</v>
      </c>
      <c r="E39" s="23"/>
      <c r="F39" s="23"/>
      <c r="G39" s="24"/>
      <c r="H39" s="29">
        <f>H37</f>
        <v>109947.77</v>
      </c>
      <c r="I39" s="30">
        <f>I37</f>
        <v>99.419999999999987</v>
      </c>
      <c r="J39" s="31"/>
    </row>
    <row r="40" spans="1:10" x14ac:dyDescent="0.3">
      <c r="C40" s="122" t="s">
        <v>22</v>
      </c>
      <c r="D40" s="130" t="s">
        <v>23</v>
      </c>
      <c r="E40" s="136"/>
      <c r="F40" s="136"/>
      <c r="G40" s="137"/>
      <c r="H40" s="140"/>
      <c r="I40" s="141"/>
      <c r="J40" s="142"/>
    </row>
    <row r="41" spans="1:10" x14ac:dyDescent="0.3">
      <c r="C41" s="129" t="s">
        <v>15</v>
      </c>
      <c r="D41" s="143" t="s">
        <v>16</v>
      </c>
      <c r="E41" s="136"/>
      <c r="F41" s="136"/>
      <c r="G41" s="137"/>
      <c r="H41" s="140"/>
      <c r="I41" s="141"/>
      <c r="J41" s="142"/>
    </row>
    <row r="42" spans="1:10" x14ac:dyDescent="0.3">
      <c r="C42" s="129"/>
      <c r="D42" s="143" t="s">
        <v>24</v>
      </c>
      <c r="E42" s="136"/>
      <c r="F42" s="136"/>
      <c r="G42" s="137"/>
      <c r="H42" s="144" t="s">
        <v>20</v>
      </c>
      <c r="I42" s="13" t="s">
        <v>20</v>
      </c>
      <c r="J42" s="142"/>
    </row>
    <row r="43" spans="1:10" x14ac:dyDescent="0.3">
      <c r="C43" s="129"/>
      <c r="D43" s="143" t="s">
        <v>25</v>
      </c>
      <c r="E43" s="136"/>
      <c r="F43" s="136"/>
      <c r="G43" s="137"/>
      <c r="H43" s="144" t="s">
        <v>20</v>
      </c>
      <c r="I43" s="13" t="s">
        <v>20</v>
      </c>
      <c r="J43" s="142"/>
    </row>
    <row r="44" spans="1:10" x14ac:dyDescent="0.3">
      <c r="C44" s="129"/>
      <c r="D44" s="143" t="s">
        <v>26</v>
      </c>
      <c r="E44" s="136"/>
      <c r="F44" s="136"/>
      <c r="G44" s="137"/>
      <c r="H44" s="144" t="s">
        <v>20</v>
      </c>
      <c r="I44" s="13" t="s">
        <v>20</v>
      </c>
      <c r="J44" s="142"/>
    </row>
    <row r="45" spans="1:10" x14ac:dyDescent="0.3">
      <c r="C45" s="129" t="s">
        <v>18</v>
      </c>
      <c r="D45" s="143" t="s">
        <v>27</v>
      </c>
      <c r="E45" s="136"/>
      <c r="F45" s="136"/>
      <c r="G45" s="137"/>
      <c r="H45" s="144" t="s">
        <v>20</v>
      </c>
      <c r="I45" s="13" t="s">
        <v>20</v>
      </c>
      <c r="J45" s="142"/>
    </row>
    <row r="46" spans="1:10" x14ac:dyDescent="0.3">
      <c r="C46" s="129"/>
      <c r="D46" s="143" t="s">
        <v>25</v>
      </c>
      <c r="E46" s="136"/>
      <c r="F46" s="136"/>
      <c r="G46" s="137"/>
      <c r="H46" s="144" t="s">
        <v>20</v>
      </c>
      <c r="I46" s="13" t="s">
        <v>20</v>
      </c>
      <c r="J46" s="142"/>
    </row>
    <row r="47" spans="1:10" x14ac:dyDescent="0.3">
      <c r="C47" s="129"/>
      <c r="D47" s="143" t="s">
        <v>26</v>
      </c>
      <c r="E47" s="136"/>
      <c r="F47" s="136"/>
      <c r="G47" s="137"/>
      <c r="H47" s="144" t="s">
        <v>20</v>
      </c>
      <c r="I47" s="13" t="s">
        <v>20</v>
      </c>
      <c r="J47" s="142"/>
    </row>
    <row r="48" spans="1:10" x14ac:dyDescent="0.3">
      <c r="C48" s="129" t="s">
        <v>28</v>
      </c>
      <c r="D48" s="135" t="s">
        <v>29</v>
      </c>
      <c r="E48" s="131"/>
      <c r="F48" s="124"/>
      <c r="G48" s="124"/>
      <c r="H48" s="144" t="s">
        <v>20</v>
      </c>
      <c r="I48" s="13" t="s">
        <v>20</v>
      </c>
      <c r="J48" s="142"/>
    </row>
    <row r="49" spans="2:10" x14ac:dyDescent="0.3">
      <c r="C49" s="145"/>
      <c r="D49" s="130" t="s">
        <v>21</v>
      </c>
      <c r="E49" s="131"/>
      <c r="F49" s="146"/>
      <c r="G49" s="124"/>
      <c r="H49" s="147" t="s">
        <v>20</v>
      </c>
      <c r="I49" s="40" t="s">
        <v>20</v>
      </c>
      <c r="J49" s="142"/>
    </row>
    <row r="50" spans="2:10" x14ac:dyDescent="0.3">
      <c r="C50" s="122" t="s">
        <v>30</v>
      </c>
      <c r="D50" s="130" t="s">
        <v>31</v>
      </c>
      <c r="E50" s="131"/>
      <c r="F50" s="146"/>
      <c r="G50" s="124"/>
      <c r="H50" s="138"/>
      <c r="I50" s="148"/>
      <c r="J50" s="142"/>
    </row>
    <row r="51" spans="2:10" x14ac:dyDescent="0.3">
      <c r="C51" s="145"/>
      <c r="D51" s="143" t="s">
        <v>32</v>
      </c>
      <c r="E51" s="131"/>
      <c r="F51" s="146"/>
      <c r="G51" s="124"/>
      <c r="H51" s="144" t="s">
        <v>20</v>
      </c>
      <c r="I51" s="13" t="s">
        <v>20</v>
      </c>
      <c r="J51" s="142"/>
    </row>
    <row r="52" spans="2:10" x14ac:dyDescent="0.3">
      <c r="C52" s="145"/>
      <c r="D52" s="143" t="s">
        <v>33</v>
      </c>
      <c r="E52" s="131"/>
      <c r="F52" s="146"/>
      <c r="G52" s="124"/>
      <c r="H52" s="144" t="s">
        <v>20</v>
      </c>
      <c r="I52" s="13" t="s">
        <v>20</v>
      </c>
      <c r="J52" s="142"/>
    </row>
    <row r="53" spans="2:10" x14ac:dyDescent="0.3">
      <c r="C53" s="145"/>
      <c r="D53" s="143" t="s">
        <v>34</v>
      </c>
      <c r="E53" s="131"/>
      <c r="F53" s="146"/>
      <c r="G53" s="124"/>
      <c r="H53" s="144" t="s">
        <v>20</v>
      </c>
      <c r="I53" s="13" t="s">
        <v>20</v>
      </c>
      <c r="J53" s="142"/>
    </row>
    <row r="54" spans="2:10" x14ac:dyDescent="0.3">
      <c r="C54" s="145"/>
      <c r="D54" s="195" t="s">
        <v>1091</v>
      </c>
      <c r="E54" s="131"/>
      <c r="F54" s="146"/>
      <c r="G54" s="124"/>
      <c r="H54" s="149">
        <v>721.86</v>
      </c>
      <c r="I54" s="127">
        <f>ROUND((H54/$H$63*100),2)</f>
        <v>0.65</v>
      </c>
      <c r="J54" s="142"/>
    </row>
    <row r="55" spans="2:10" x14ac:dyDescent="0.3">
      <c r="C55" s="145"/>
      <c r="D55" s="130" t="s">
        <v>21</v>
      </c>
      <c r="E55" s="131"/>
      <c r="F55" s="146"/>
      <c r="G55" s="124"/>
      <c r="H55" s="147">
        <f>+H54</f>
        <v>721.86</v>
      </c>
      <c r="I55" s="150">
        <f>+I54</f>
        <v>0.65</v>
      </c>
      <c r="J55" s="142"/>
    </row>
    <row r="56" spans="2:10" x14ac:dyDescent="0.3">
      <c r="C56" s="122" t="s">
        <v>35</v>
      </c>
      <c r="D56" s="130" t="s">
        <v>36</v>
      </c>
      <c r="E56" s="131"/>
      <c r="F56" s="146"/>
      <c r="G56" s="124"/>
      <c r="H56" s="151"/>
      <c r="I56" s="148"/>
      <c r="J56" s="142"/>
    </row>
    <row r="57" spans="2:10" x14ac:dyDescent="0.3">
      <c r="C57" s="145"/>
      <c r="D57" s="143" t="s">
        <v>37</v>
      </c>
      <c r="E57" s="131"/>
      <c r="F57" s="146"/>
      <c r="G57" s="124"/>
      <c r="H57" s="144" t="s">
        <v>20</v>
      </c>
      <c r="I57" s="13" t="s">
        <v>20</v>
      </c>
      <c r="J57" s="142"/>
    </row>
    <row r="58" spans="2:10" x14ac:dyDescent="0.3">
      <c r="C58" s="145"/>
      <c r="D58" s="143" t="s">
        <v>38</v>
      </c>
      <c r="E58" s="131"/>
      <c r="F58" s="146"/>
      <c r="G58" s="124"/>
      <c r="H58" s="144" t="s">
        <v>20</v>
      </c>
      <c r="I58" s="13" t="s">
        <v>20</v>
      </c>
      <c r="J58" s="142"/>
    </row>
    <row r="59" spans="2:10" x14ac:dyDescent="0.3">
      <c r="C59" s="145"/>
      <c r="D59" s="130" t="s">
        <v>21</v>
      </c>
      <c r="E59" s="131"/>
      <c r="F59" s="146"/>
      <c r="G59" s="124"/>
      <c r="H59" s="147" t="s">
        <v>20</v>
      </c>
      <c r="I59" s="40" t="s">
        <v>20</v>
      </c>
      <c r="J59" s="142"/>
    </row>
    <row r="60" spans="2:10" x14ac:dyDescent="0.3">
      <c r="C60" s="122" t="s">
        <v>39</v>
      </c>
      <c r="D60" s="135" t="s">
        <v>40</v>
      </c>
      <c r="E60" s="131"/>
      <c r="F60" s="136"/>
      <c r="G60" s="137"/>
      <c r="H60" s="136"/>
      <c r="I60" s="152"/>
      <c r="J60" s="142"/>
    </row>
    <row r="61" spans="2:10" x14ac:dyDescent="0.3">
      <c r="C61" s="129"/>
      <c r="D61" s="135" t="s">
        <v>41</v>
      </c>
      <c r="E61" s="131"/>
      <c r="F61" s="136"/>
      <c r="G61" s="137"/>
      <c r="H61" s="153">
        <f>+H63-H39-H55</f>
        <v>-87.710000000005834</v>
      </c>
      <c r="I61" s="127">
        <f>ROUND((H61/$H$63*100),2)+0.01</f>
        <v>-7.0000000000000007E-2</v>
      </c>
      <c r="J61" s="142"/>
    </row>
    <row r="62" spans="2:10" x14ac:dyDescent="0.3">
      <c r="C62" s="129"/>
      <c r="D62" s="130" t="s">
        <v>21</v>
      </c>
      <c r="E62" s="131"/>
      <c r="F62" s="136"/>
      <c r="G62" s="137"/>
      <c r="H62" s="154">
        <f>+H61</f>
        <v>-87.710000000005834</v>
      </c>
      <c r="I62" s="154">
        <f>+I61</f>
        <v>-7.0000000000000007E-2</v>
      </c>
    </row>
    <row r="63" spans="2:10" x14ac:dyDescent="0.3">
      <c r="B63" s="115" t="s">
        <v>64</v>
      </c>
      <c r="C63" s="155"/>
      <c r="D63" s="156" t="s">
        <v>43</v>
      </c>
      <c r="E63" s="157"/>
      <c r="F63" s="158"/>
      <c r="G63" s="158"/>
      <c r="H63" s="159">
        <v>110581.92</v>
      </c>
      <c r="I63" s="160">
        <f>+I39+I55+I62</f>
        <v>100</v>
      </c>
    </row>
    <row r="64" spans="2:10" x14ac:dyDescent="0.3">
      <c r="C64" s="165"/>
      <c r="D64" s="166" t="s">
        <v>45</v>
      </c>
      <c r="E64" s="166"/>
      <c r="F64" s="167"/>
      <c r="G64" s="167"/>
      <c r="H64" s="167"/>
      <c r="I64" s="133"/>
    </row>
    <row r="65" spans="2:9" x14ac:dyDescent="0.3">
      <c r="C65" s="165"/>
      <c r="D65" s="168" t="s">
        <v>46</v>
      </c>
      <c r="E65" s="168"/>
      <c r="F65" s="167"/>
      <c r="G65" s="169" t="s">
        <v>20</v>
      </c>
      <c r="H65" s="170"/>
      <c r="I65" s="133"/>
    </row>
    <row r="66" spans="2:9" x14ac:dyDescent="0.3">
      <c r="C66" s="165"/>
      <c r="D66" s="168" t="s">
        <v>47</v>
      </c>
      <c r="E66" s="168"/>
      <c r="F66" s="167"/>
      <c r="G66" s="169" t="s">
        <v>20</v>
      </c>
      <c r="H66" s="170"/>
      <c r="I66" s="133"/>
    </row>
    <row r="67" spans="2:9" x14ac:dyDescent="0.3">
      <c r="B67" s="115" t="s">
        <v>64</v>
      </c>
      <c r="C67" s="165"/>
      <c r="D67" s="168" t="s">
        <v>65</v>
      </c>
      <c r="E67" s="168"/>
      <c r="F67" s="167"/>
      <c r="G67" s="171"/>
      <c r="H67" s="170"/>
      <c r="I67" s="133"/>
    </row>
    <row r="68" spans="2:9" x14ac:dyDescent="0.3">
      <c r="C68" s="165"/>
      <c r="D68" s="168" t="s">
        <v>66</v>
      </c>
      <c r="E68" s="168"/>
      <c r="F68" s="167"/>
      <c r="G68" s="385" t="s">
        <v>1019</v>
      </c>
      <c r="H68" s="170"/>
      <c r="I68" s="133"/>
    </row>
    <row r="69" spans="2:9" x14ac:dyDescent="0.3">
      <c r="C69" s="165"/>
      <c r="D69" s="168" t="s">
        <v>67</v>
      </c>
      <c r="E69" s="168"/>
      <c r="F69" s="167"/>
      <c r="G69" s="385" t="s">
        <v>1020</v>
      </c>
      <c r="H69" s="170"/>
      <c r="I69" s="133"/>
    </row>
    <row r="70" spans="2:9" x14ac:dyDescent="0.3">
      <c r="C70" s="165"/>
      <c r="D70" s="168" t="s">
        <v>68</v>
      </c>
      <c r="E70" s="168"/>
      <c r="F70" s="167"/>
      <c r="G70" s="385" t="s">
        <v>1021</v>
      </c>
      <c r="H70" s="170"/>
      <c r="I70" s="133"/>
    </row>
    <row r="71" spans="2:9" x14ac:dyDescent="0.3">
      <c r="C71" s="165"/>
      <c r="D71" s="168" t="s">
        <v>69</v>
      </c>
      <c r="E71" s="168"/>
      <c r="F71" s="167"/>
      <c r="G71" s="385" t="s">
        <v>1022</v>
      </c>
      <c r="H71" s="170"/>
      <c r="I71" s="133"/>
    </row>
    <row r="72" spans="2:9" x14ac:dyDescent="0.3">
      <c r="B72" s="115" t="s">
        <v>64</v>
      </c>
      <c r="C72" s="165"/>
      <c r="D72" s="168" t="s">
        <v>70</v>
      </c>
      <c r="E72" s="168"/>
      <c r="F72" s="167"/>
      <c r="G72" s="173"/>
      <c r="H72" s="170"/>
      <c r="I72" s="133"/>
    </row>
    <row r="73" spans="2:9" x14ac:dyDescent="0.3">
      <c r="B73" s="115" t="s">
        <v>71</v>
      </c>
      <c r="C73" s="165"/>
      <c r="D73" s="168" t="s">
        <v>66</v>
      </c>
      <c r="E73" s="168"/>
      <c r="F73" s="167"/>
      <c r="G73" s="385">
        <v>23.245699999999999</v>
      </c>
      <c r="H73" s="170"/>
      <c r="I73" s="133"/>
    </row>
    <row r="74" spans="2:9" x14ac:dyDescent="0.3">
      <c r="B74" s="115" t="s">
        <v>72</v>
      </c>
      <c r="C74" s="165"/>
      <c r="D74" s="168" t="s">
        <v>67</v>
      </c>
      <c r="E74" s="168"/>
      <c r="F74" s="167"/>
      <c r="G74" s="385">
        <v>17.123000000000001</v>
      </c>
      <c r="H74" s="170"/>
      <c r="I74" s="133"/>
    </row>
    <row r="75" spans="2:9" x14ac:dyDescent="0.3">
      <c r="B75" s="115" t="s">
        <v>73</v>
      </c>
      <c r="C75" s="165"/>
      <c r="D75" s="168" t="s">
        <v>68</v>
      </c>
      <c r="E75" s="168"/>
      <c r="F75" s="167"/>
      <c r="G75" s="385">
        <v>21.421600000000002</v>
      </c>
      <c r="H75" s="170"/>
      <c r="I75" s="133"/>
    </row>
    <row r="76" spans="2:9" x14ac:dyDescent="0.3">
      <c r="B76" s="115" t="s">
        <v>74</v>
      </c>
      <c r="C76" s="165"/>
      <c r="D76" s="168" t="s">
        <v>69</v>
      </c>
      <c r="E76" s="168"/>
      <c r="F76" s="167"/>
      <c r="G76" s="385">
        <v>15.525499999999999</v>
      </c>
      <c r="H76" s="170"/>
      <c r="I76" s="133"/>
    </row>
    <row r="77" spans="2:9" x14ac:dyDescent="0.3">
      <c r="C77" s="165"/>
      <c r="D77" s="61" t="s">
        <v>51</v>
      </c>
      <c r="E77" s="168"/>
      <c r="F77" s="167"/>
      <c r="G77" s="169" t="s">
        <v>20</v>
      </c>
      <c r="H77" s="170"/>
      <c r="I77" s="133"/>
    </row>
    <row r="78" spans="2:9" x14ac:dyDescent="0.3">
      <c r="C78" s="165"/>
      <c r="D78" s="61" t="s">
        <v>52</v>
      </c>
      <c r="E78" s="168"/>
      <c r="F78" s="167"/>
      <c r="G78" s="169" t="s">
        <v>20</v>
      </c>
      <c r="H78" s="170"/>
      <c r="I78" s="133"/>
    </row>
    <row r="79" spans="2:9" x14ac:dyDescent="0.3">
      <c r="B79" s="115" t="s">
        <v>64</v>
      </c>
      <c r="C79" s="165"/>
      <c r="D79" s="65" t="s">
        <v>53</v>
      </c>
      <c r="E79" s="65"/>
      <c r="F79" s="167"/>
      <c r="G79" s="388">
        <v>0.53366747587232111</v>
      </c>
      <c r="H79" s="170"/>
      <c r="I79" s="133"/>
    </row>
    <row r="80" spans="2:9" x14ac:dyDescent="0.3">
      <c r="C80" s="165"/>
      <c r="D80" s="65" t="s">
        <v>54</v>
      </c>
      <c r="E80" s="65"/>
      <c r="F80" s="167"/>
      <c r="G80" s="174" t="s">
        <v>75</v>
      </c>
      <c r="H80" s="170"/>
      <c r="I80" s="133"/>
    </row>
    <row r="81" spans="3:9" x14ac:dyDescent="0.3">
      <c r="C81" s="162"/>
      <c r="D81" s="459" t="s">
        <v>76</v>
      </c>
      <c r="E81" s="459"/>
      <c r="F81" s="175" t="s">
        <v>77</v>
      </c>
      <c r="G81" s="175" t="s">
        <v>78</v>
      </c>
      <c r="H81" s="170"/>
      <c r="I81" s="133"/>
    </row>
    <row r="82" spans="3:9" x14ac:dyDescent="0.3">
      <c r="C82" s="162"/>
      <c r="D82" s="460" t="s">
        <v>79</v>
      </c>
      <c r="E82" s="461"/>
      <c r="F82" s="381">
        <v>1.8</v>
      </c>
      <c r="G82" s="381">
        <v>1.8</v>
      </c>
      <c r="H82" s="170"/>
      <c r="I82" s="133"/>
    </row>
    <row r="83" spans="3:9" x14ac:dyDescent="0.3">
      <c r="C83" s="162"/>
      <c r="D83" s="393" t="s">
        <v>80</v>
      </c>
      <c r="E83" s="394"/>
      <c r="F83" s="381">
        <v>1.8</v>
      </c>
      <c r="G83" s="381">
        <v>1.8</v>
      </c>
      <c r="H83" s="170"/>
      <c r="I83" s="133"/>
    </row>
    <row r="84" spans="3:9" x14ac:dyDescent="0.3">
      <c r="C84" s="161"/>
      <c r="D84" s="162" t="s">
        <v>44</v>
      </c>
      <c r="E84" s="162"/>
      <c r="F84" s="163"/>
      <c r="G84" s="163"/>
      <c r="H84" s="164"/>
      <c r="I84" s="133"/>
    </row>
    <row r="85" spans="3:9" x14ac:dyDescent="0.3">
      <c r="C85" s="162"/>
      <c r="D85" s="133" t="s">
        <v>1002</v>
      </c>
      <c r="E85" s="412"/>
      <c r="F85" s="412"/>
      <c r="G85" s="412"/>
      <c r="H85" s="170"/>
      <c r="I85" s="133"/>
    </row>
    <row r="86" spans="3:9" x14ac:dyDescent="0.3">
      <c r="C86" s="162"/>
      <c r="D86" s="133" t="s">
        <v>1001</v>
      </c>
      <c r="E86" s="412"/>
      <c r="F86" s="412"/>
      <c r="G86" s="412"/>
      <c r="H86" s="170"/>
      <c r="I86" s="133"/>
    </row>
    <row r="87" spans="3:9" x14ac:dyDescent="0.3">
      <c r="D87" s="176"/>
      <c r="E87" s="176"/>
      <c r="H87" s="179"/>
    </row>
    <row r="88" spans="3:9" x14ac:dyDescent="0.3">
      <c r="C88" s="180"/>
      <c r="D88" s="181"/>
      <c r="E88" s="181"/>
      <c r="H88" s="142"/>
    </row>
    <row r="89" spans="3:9" x14ac:dyDescent="0.3">
      <c r="C89" s="180"/>
      <c r="D89" s="181"/>
      <c r="E89" s="181"/>
    </row>
    <row r="92" spans="3:9" x14ac:dyDescent="0.3">
      <c r="D92" s="182"/>
      <c r="E92" s="182"/>
    </row>
  </sheetData>
  <customSheetViews>
    <customSheetView guid="{62DD1CA0-C4DB-4681-AB87-8E5B064DADBB}" scale="85" showPageBreaks="1" showGridLines="0" fitToPage="1" printArea="1" hiddenColumns="1" view="pageBreakPreview" topLeftCell="C1">
      <pane ySplit="8" topLeftCell="A9" activePane="bottomLeft" state="frozen"/>
      <selection pane="bottomLeft" activeCell="E20" sqref="E20"/>
      <colBreaks count="1" manualBreakCount="1">
        <brk id="9" max="66" man="1"/>
      </col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1">
      <pane ySplit="8" topLeftCell="A81" activePane="bottomLeft" state="frozen"/>
      <selection pane="bottomLeft" activeCell="D89" sqref="D89"/>
      <colBreaks count="1" manualBreakCount="1">
        <brk id="9" max="66" man="1"/>
      </colBreaks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1">
      <pane ySplit="8" topLeftCell="A63" activePane="bottomLeft" state="frozen"/>
      <selection pane="bottomLeft" activeCell="D89" sqref="D89"/>
      <colBreaks count="1" manualBreakCount="1">
        <brk id="9" max="66" man="1"/>
      </colBreaks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1">
      <pane ySplit="8" topLeftCell="A48" activePane="bottomLeft" state="frozen"/>
      <selection pane="bottomLeft" activeCell="D85" sqref="D85"/>
      <colBreaks count="1" manualBreakCount="1">
        <brk id="9" max="66" man="1"/>
      </col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1">
      <pane ySplit="8" topLeftCell="A63" activePane="bottomLeft" state="frozen"/>
      <selection pane="bottomLeft" activeCell="D67" sqref="D67:H68"/>
      <colBreaks count="1" manualBreakCount="1">
        <brk id="9" max="66" man="1"/>
      </colBreaks>
      <pageMargins left="0.7" right="0.7" top="0.75" bottom="0.75" header="0.3" footer="0.3"/>
      <pageSetup paperSize="9" scale="48" fitToHeight="0" orientation="portrait" r:id="rId5"/>
    </customSheetView>
  </customSheetViews>
  <mergeCells count="10">
    <mergeCell ref="C7:I7"/>
    <mergeCell ref="C8:I8"/>
    <mergeCell ref="D81:E81"/>
    <mergeCell ref="D82:E82"/>
    <mergeCell ref="C6:I6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50" fitToHeight="0" orientation="portrait" r:id="rId6"/>
  <colBreaks count="1" manualBreakCount="1">
    <brk id="9" max="66" man="1"/>
  </colBreaks>
  <ignoredErrors>
    <ignoredError sqref="G68:G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88"/>
  <sheetViews>
    <sheetView showGridLines="0" view="pageBreakPreview" topLeftCell="B4" zoomScale="85" zoomScaleNormal="100" zoomScaleSheetLayoutView="85" workbookViewId="0">
      <selection activeCell="E20" sqref="E20"/>
    </sheetView>
  </sheetViews>
  <sheetFormatPr defaultRowHeight="15" x14ac:dyDescent="0.3"/>
  <cols>
    <col min="1" max="1" width="9.5703125" style="183" hidden="1" customWidth="1"/>
    <col min="2" max="2" width="7.5703125" style="116" customWidth="1"/>
    <col min="3" max="3" width="77" style="116" customWidth="1"/>
    <col min="4" max="4" width="15.5703125" style="116" bestFit="1" customWidth="1"/>
    <col min="5" max="5" width="21.42578125" style="177" customWidth="1"/>
    <col min="6" max="6" width="18.140625" style="178" customWidth="1"/>
    <col min="7" max="7" width="24" style="116" customWidth="1"/>
    <col min="8" max="8" width="18.140625" style="116" customWidth="1"/>
    <col min="9" max="9" width="9.140625" style="183" customWidth="1"/>
    <col min="10" max="10" width="11.28515625" style="183" customWidth="1"/>
    <col min="11" max="13" width="9.140625" style="183" customWidth="1"/>
    <col min="14" max="16384" width="9.140625" style="183"/>
  </cols>
  <sheetData>
    <row r="1" spans="1:8" ht="27" x14ac:dyDescent="0.45">
      <c r="B1" s="429" t="s">
        <v>0</v>
      </c>
      <c r="C1" s="430"/>
      <c r="D1" s="430"/>
      <c r="E1" s="430"/>
      <c r="F1" s="430"/>
      <c r="G1" s="430"/>
      <c r="H1" s="431"/>
    </row>
    <row r="2" spans="1:8" ht="16.5" x14ac:dyDescent="0.3">
      <c r="B2" s="433" t="s">
        <v>1</v>
      </c>
      <c r="C2" s="434"/>
      <c r="D2" s="434"/>
      <c r="E2" s="434"/>
      <c r="F2" s="434"/>
      <c r="G2" s="434"/>
      <c r="H2" s="435"/>
    </row>
    <row r="3" spans="1:8" ht="15" customHeight="1" x14ac:dyDescent="0.25">
      <c r="B3" s="436" t="s">
        <v>1092</v>
      </c>
      <c r="C3" s="437"/>
      <c r="D3" s="437"/>
      <c r="E3" s="437"/>
      <c r="F3" s="437"/>
      <c r="G3" s="437"/>
      <c r="H3" s="438"/>
    </row>
    <row r="4" spans="1:8" ht="15" customHeight="1" x14ac:dyDescent="0.25">
      <c r="B4" s="439" t="s">
        <v>2</v>
      </c>
      <c r="C4" s="437"/>
      <c r="D4" s="437"/>
      <c r="E4" s="437"/>
      <c r="F4" s="437"/>
      <c r="G4" s="437"/>
      <c r="H4" s="438"/>
    </row>
    <row r="5" spans="1:8" ht="19.5" x14ac:dyDescent="0.35">
      <c r="B5" s="452" t="str">
        <f>+'YO05'!C5</f>
        <v>HALF-YEARLY PORTFOLIO STATEMENT AS ON MARCH 31, 2019</v>
      </c>
      <c r="C5" s="453"/>
      <c r="D5" s="453"/>
      <c r="E5" s="453"/>
      <c r="F5" s="453"/>
      <c r="G5" s="453"/>
      <c r="H5" s="454"/>
    </row>
    <row r="6" spans="1:8" ht="16.5" thickBot="1" x14ac:dyDescent="0.35">
      <c r="B6" s="462" t="s">
        <v>3</v>
      </c>
      <c r="C6" s="463"/>
      <c r="D6" s="463"/>
      <c r="E6" s="463"/>
      <c r="F6" s="463"/>
      <c r="G6" s="463"/>
      <c r="H6" s="464"/>
    </row>
    <row r="7" spans="1:8" ht="13.5" x14ac:dyDescent="0.25">
      <c r="B7" s="455" t="s">
        <v>1067</v>
      </c>
      <c r="C7" s="456"/>
      <c r="D7" s="456"/>
      <c r="E7" s="456"/>
      <c r="F7" s="456"/>
      <c r="G7" s="456"/>
      <c r="H7" s="457"/>
    </row>
    <row r="8" spans="1:8" ht="14.25" thickBot="1" x14ac:dyDescent="0.3">
      <c r="B8" s="458" t="s">
        <v>1085</v>
      </c>
      <c r="C8" s="444"/>
      <c r="D8" s="444"/>
      <c r="E8" s="444"/>
      <c r="F8" s="444"/>
      <c r="G8" s="444"/>
      <c r="H8" s="445"/>
    </row>
    <row r="9" spans="1:8" ht="27.75" thickBot="1" x14ac:dyDescent="0.25">
      <c r="A9" s="184" t="s">
        <v>81</v>
      </c>
      <c r="B9" s="185" t="s">
        <v>4</v>
      </c>
      <c r="C9" s="186" t="s">
        <v>5</v>
      </c>
      <c r="D9" s="187" t="s">
        <v>6</v>
      </c>
      <c r="E9" s="187" t="s">
        <v>82</v>
      </c>
      <c r="F9" s="186" t="s">
        <v>83</v>
      </c>
      <c r="G9" s="186" t="s">
        <v>9</v>
      </c>
      <c r="H9" s="188" t="s">
        <v>10</v>
      </c>
    </row>
    <row r="10" spans="1:8" ht="13.5" x14ac:dyDescent="0.25">
      <c r="B10" s="189" t="s">
        <v>11</v>
      </c>
      <c r="C10" s="190" t="s">
        <v>23</v>
      </c>
      <c r="D10" s="161"/>
      <c r="E10" s="136"/>
      <c r="F10" s="191"/>
      <c r="G10" s="192"/>
      <c r="H10" s="193"/>
    </row>
    <row r="11" spans="1:8" ht="13.5" x14ac:dyDescent="0.25">
      <c r="B11" s="194" t="s">
        <v>15</v>
      </c>
      <c r="C11" s="195" t="s">
        <v>84</v>
      </c>
      <c r="D11" s="161"/>
      <c r="E11" s="136"/>
      <c r="F11" s="196"/>
      <c r="G11" s="197"/>
      <c r="H11" s="198"/>
    </row>
    <row r="12" spans="1:8" ht="13.5" x14ac:dyDescent="0.25">
      <c r="B12" s="194"/>
      <c r="C12" s="195" t="s">
        <v>24</v>
      </c>
      <c r="D12" s="161"/>
      <c r="E12" s="136"/>
      <c r="F12" s="196"/>
      <c r="G12" s="199" t="s">
        <v>20</v>
      </c>
      <c r="H12" s="13" t="s">
        <v>20</v>
      </c>
    </row>
    <row r="13" spans="1:8" ht="13.5" x14ac:dyDescent="0.25">
      <c r="B13" s="194"/>
      <c r="C13" s="195" t="s">
        <v>25</v>
      </c>
      <c r="D13" s="161"/>
      <c r="E13" s="136"/>
      <c r="F13" s="196"/>
      <c r="G13" s="199" t="s">
        <v>20</v>
      </c>
      <c r="H13" s="13" t="s">
        <v>20</v>
      </c>
    </row>
    <row r="14" spans="1:8" ht="13.5" x14ac:dyDescent="0.25">
      <c r="B14" s="194"/>
      <c r="C14" s="195" t="s">
        <v>26</v>
      </c>
      <c r="D14" s="161"/>
      <c r="E14" s="136"/>
      <c r="F14" s="196"/>
      <c r="G14" s="199" t="s">
        <v>20</v>
      </c>
      <c r="H14" s="13" t="s">
        <v>20</v>
      </c>
    </row>
    <row r="15" spans="1:8" ht="13.5" x14ac:dyDescent="0.25">
      <c r="B15" s="194" t="s">
        <v>18</v>
      </c>
      <c r="C15" s="195" t="s">
        <v>27</v>
      </c>
      <c r="D15" s="161"/>
      <c r="E15" s="136"/>
      <c r="F15" s="196"/>
      <c r="G15" s="199" t="s">
        <v>20</v>
      </c>
      <c r="H15" s="13" t="s">
        <v>20</v>
      </c>
    </row>
    <row r="16" spans="1:8" ht="13.5" x14ac:dyDescent="0.25">
      <c r="B16" s="194"/>
      <c r="C16" s="195" t="s">
        <v>25</v>
      </c>
      <c r="D16" s="161"/>
      <c r="E16" s="136"/>
      <c r="F16" s="196"/>
      <c r="G16" s="199" t="s">
        <v>20</v>
      </c>
      <c r="H16" s="13" t="s">
        <v>20</v>
      </c>
    </row>
    <row r="17" spans="1:55" ht="13.5" x14ac:dyDescent="0.25">
      <c r="B17" s="194"/>
      <c r="C17" s="195" t="s">
        <v>26</v>
      </c>
      <c r="D17" s="161"/>
      <c r="E17" s="136"/>
      <c r="F17" s="196"/>
      <c r="G17" s="199" t="s">
        <v>20</v>
      </c>
      <c r="H17" s="13" t="s">
        <v>20</v>
      </c>
    </row>
    <row r="18" spans="1:55" ht="13.5" x14ac:dyDescent="0.25">
      <c r="B18" s="194" t="s">
        <v>28</v>
      </c>
      <c r="C18" s="195" t="s">
        <v>29</v>
      </c>
      <c r="D18" s="161"/>
      <c r="E18" s="136"/>
      <c r="F18" s="196"/>
      <c r="G18" s="199" t="s">
        <v>20</v>
      </c>
      <c r="H18" s="13" t="s">
        <v>20</v>
      </c>
    </row>
    <row r="19" spans="1:55" ht="13.5" x14ac:dyDescent="0.25">
      <c r="B19" s="194"/>
      <c r="C19" s="200" t="s">
        <v>21</v>
      </c>
      <c r="D19" s="161"/>
      <c r="E19" s="136"/>
      <c r="F19" s="196"/>
      <c r="G19" s="201" t="s">
        <v>20</v>
      </c>
      <c r="H19" s="40" t="s">
        <v>20</v>
      </c>
    </row>
    <row r="20" spans="1:55" ht="13.5" x14ac:dyDescent="0.25">
      <c r="B20" s="202" t="s">
        <v>22</v>
      </c>
      <c r="C20" s="200" t="s">
        <v>31</v>
      </c>
      <c r="D20" s="161"/>
      <c r="E20" s="136"/>
      <c r="F20" s="203"/>
      <c r="G20" s="204"/>
      <c r="H20" s="205"/>
    </row>
    <row r="21" spans="1:55" ht="13.5" x14ac:dyDescent="0.25">
      <c r="B21" s="194"/>
      <c r="C21" s="195" t="s">
        <v>32</v>
      </c>
      <c r="D21" s="161"/>
      <c r="E21" s="136"/>
      <c r="F21" s="203"/>
      <c r="G21" s="199" t="s">
        <v>20</v>
      </c>
      <c r="H21" s="13" t="s">
        <v>20</v>
      </c>
    </row>
    <row r="22" spans="1:55" ht="13.5" x14ac:dyDescent="0.25">
      <c r="B22" s="194"/>
      <c r="C22" s="195" t="s">
        <v>85</v>
      </c>
      <c r="D22" s="161"/>
      <c r="E22" s="136"/>
      <c r="F22" s="199"/>
      <c r="G22" s="199" t="s">
        <v>20</v>
      </c>
      <c r="H22" s="13" t="s">
        <v>20</v>
      </c>
    </row>
    <row r="23" spans="1:55" s="206" customFormat="1" ht="13.5" x14ac:dyDescent="0.25">
      <c r="B23" s="207"/>
      <c r="C23" s="209" t="s">
        <v>17</v>
      </c>
      <c r="D23" s="161"/>
      <c r="E23" s="136"/>
      <c r="F23" s="208"/>
      <c r="G23" s="210">
        <f>SUM(G21:G22)</f>
        <v>0</v>
      </c>
      <c r="H23" s="210">
        <f>SUM(H21:H22)</f>
        <v>0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</row>
    <row r="24" spans="1:55" s="206" customFormat="1" ht="13.5" x14ac:dyDescent="0.25">
      <c r="B24" s="207"/>
      <c r="C24" s="209" t="s">
        <v>86</v>
      </c>
      <c r="D24" s="161"/>
      <c r="E24" s="136"/>
      <c r="F24" s="208"/>
      <c r="G24" s="212"/>
      <c r="H24" s="21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</row>
    <row r="25" spans="1:55" s="206" customFormat="1" ht="13.5" x14ac:dyDescent="0.25">
      <c r="A25" s="206">
        <v>186190</v>
      </c>
      <c r="B25" s="207"/>
      <c r="C25" s="195" t="s">
        <v>938</v>
      </c>
      <c r="D25" s="161" t="s">
        <v>939</v>
      </c>
      <c r="E25" s="136" t="s">
        <v>606</v>
      </c>
      <c r="F25" s="137">
        <v>4500000</v>
      </c>
      <c r="G25" s="208">
        <v>4442.49</v>
      </c>
      <c r="H25" s="13">
        <f>ROUND(G25/$G$38*100,2)</f>
        <v>25.99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</row>
    <row r="26" spans="1:55" s="206" customFormat="1" ht="13.5" x14ac:dyDescent="0.25">
      <c r="A26" s="206">
        <v>183979</v>
      </c>
      <c r="B26" s="207"/>
      <c r="C26" s="195" t="s">
        <v>940</v>
      </c>
      <c r="D26" s="161" t="s">
        <v>941</v>
      </c>
      <c r="E26" s="136" t="s">
        <v>606</v>
      </c>
      <c r="F26" s="137">
        <v>2500000</v>
      </c>
      <c r="G26" s="208">
        <v>2464.8200000000002</v>
      </c>
      <c r="H26" s="13">
        <f>ROUND(G26/$G$38*100,2)</f>
        <v>14.42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</row>
    <row r="27" spans="1:55" ht="13.5" x14ac:dyDescent="0.25">
      <c r="B27" s="194"/>
      <c r="C27" s="200" t="s">
        <v>17</v>
      </c>
      <c r="D27" s="161"/>
      <c r="E27" s="136"/>
      <c r="F27" s="208"/>
      <c r="G27" s="210">
        <f>SUM(G25:G26)</f>
        <v>6907.3099999999995</v>
      </c>
      <c r="H27" s="210">
        <f>SUM(H25:H26)</f>
        <v>40.409999999999997</v>
      </c>
    </row>
    <row r="28" spans="1:55" ht="13.5" x14ac:dyDescent="0.25">
      <c r="B28" s="194"/>
      <c r="C28" s="195" t="s">
        <v>935</v>
      </c>
      <c r="D28" s="161" t="s">
        <v>936</v>
      </c>
      <c r="E28" s="136" t="s">
        <v>937</v>
      </c>
      <c r="F28" s="170">
        <v>7500000</v>
      </c>
      <c r="G28" s="355">
        <v>7310.87</v>
      </c>
      <c r="H28" s="13">
        <f>ROUND(G28/$G$38*100,2)</f>
        <v>42.77</v>
      </c>
    </row>
    <row r="29" spans="1:55" ht="13.5" x14ac:dyDescent="0.25">
      <c r="B29" s="194"/>
      <c r="C29" s="195" t="s">
        <v>1091</v>
      </c>
      <c r="D29" s="161"/>
      <c r="E29" s="136"/>
      <c r="F29" s="199"/>
      <c r="G29" s="208">
        <v>1313.74</v>
      </c>
      <c r="H29" s="13">
        <f>ROUND(G29/$G$38*100,2)</f>
        <v>7.69</v>
      </c>
    </row>
    <row r="30" spans="1:55" ht="13.5" x14ac:dyDescent="0.25">
      <c r="B30" s="194"/>
      <c r="C30" s="200" t="s">
        <v>17</v>
      </c>
      <c r="D30" s="161"/>
      <c r="E30" s="136"/>
      <c r="F30" s="199"/>
      <c r="G30" s="210">
        <f>SUM(G28:G29)</f>
        <v>8624.61</v>
      </c>
      <c r="H30" s="210">
        <f>SUM(H28:H29)</f>
        <v>50.46</v>
      </c>
    </row>
    <row r="31" spans="1:55" ht="13.5" x14ac:dyDescent="0.25">
      <c r="B31" s="202" t="s">
        <v>30</v>
      </c>
      <c r="C31" s="215" t="s">
        <v>36</v>
      </c>
      <c r="D31" s="161"/>
      <c r="E31" s="136"/>
      <c r="F31" s="199"/>
      <c r="G31" s="216"/>
      <c r="H31" s="217"/>
    </row>
    <row r="32" spans="1:55" ht="13.5" x14ac:dyDescent="0.25">
      <c r="B32" s="161"/>
      <c r="C32" s="218" t="s">
        <v>37</v>
      </c>
      <c r="D32" s="161"/>
      <c r="E32" s="136"/>
      <c r="F32" s="199"/>
      <c r="G32" s="199" t="s">
        <v>20</v>
      </c>
      <c r="H32" s="13" t="s">
        <v>20</v>
      </c>
    </row>
    <row r="33" spans="1:9" ht="13.5" x14ac:dyDescent="0.25">
      <c r="B33" s="161"/>
      <c r="C33" s="218" t="s">
        <v>38</v>
      </c>
      <c r="D33" s="161"/>
      <c r="E33" s="136"/>
      <c r="F33" s="199"/>
      <c r="G33" s="199" t="s">
        <v>20</v>
      </c>
      <c r="H33" s="13" t="s">
        <v>20</v>
      </c>
    </row>
    <row r="34" spans="1:9" ht="13.5" x14ac:dyDescent="0.25">
      <c r="B34" s="161"/>
      <c r="C34" s="215" t="s">
        <v>21</v>
      </c>
      <c r="D34" s="161"/>
      <c r="E34" s="136"/>
      <c r="F34" s="199"/>
      <c r="G34" s="201" t="s">
        <v>20</v>
      </c>
      <c r="H34" s="40" t="s">
        <v>20</v>
      </c>
    </row>
    <row r="35" spans="1:9" ht="13.5" x14ac:dyDescent="0.25">
      <c r="B35" s="202" t="s">
        <v>35</v>
      </c>
      <c r="C35" s="200" t="s">
        <v>40</v>
      </c>
      <c r="D35" s="161"/>
      <c r="E35" s="136"/>
      <c r="F35" s="199"/>
      <c r="G35" s="208"/>
      <c r="H35" s="214"/>
    </row>
    <row r="36" spans="1:9" ht="13.5" x14ac:dyDescent="0.25">
      <c r="B36" s="194"/>
      <c r="C36" s="195" t="s">
        <v>41</v>
      </c>
      <c r="D36" s="161"/>
      <c r="E36" s="136"/>
      <c r="F36" s="199"/>
      <c r="G36" s="13">
        <f>+G38-G27-G30-G23</f>
        <v>1561.7499999999982</v>
      </c>
      <c r="H36" s="13">
        <f>ROUND(G36/$G$38*100,2)-0.01</f>
        <v>9.1300000000000008</v>
      </c>
      <c r="I36" s="356"/>
    </row>
    <row r="37" spans="1:9" ht="13.5" x14ac:dyDescent="0.25">
      <c r="B37" s="194"/>
      <c r="C37" s="200" t="s">
        <v>87</v>
      </c>
      <c r="D37" s="161"/>
      <c r="E37" s="136"/>
      <c r="F37" s="219"/>
      <c r="G37" s="211">
        <f>+G36</f>
        <v>1561.7499999999982</v>
      </c>
      <c r="H37" s="211">
        <f>+H36</f>
        <v>9.1300000000000008</v>
      </c>
    </row>
    <row r="38" spans="1:9" ht="14.25" thickBot="1" x14ac:dyDescent="0.3">
      <c r="A38" s="220" t="s">
        <v>88</v>
      </c>
      <c r="B38" s="221"/>
      <c r="C38" s="222" t="s">
        <v>43</v>
      </c>
      <c r="D38" s="223"/>
      <c r="E38" s="224"/>
      <c r="F38" s="225"/>
      <c r="G38" s="226">
        <v>17093.669999999998</v>
      </c>
      <c r="H38" s="227">
        <f>+H27+H30+H37+H23</f>
        <v>100</v>
      </c>
    </row>
    <row r="39" spans="1:9" ht="13.5" x14ac:dyDescent="0.25">
      <c r="A39" s="220"/>
      <c r="B39" s="337"/>
      <c r="C39" s="166" t="s">
        <v>45</v>
      </c>
      <c r="D39" s="170"/>
      <c r="E39" s="170"/>
      <c r="F39" s="406"/>
      <c r="G39" s="409"/>
      <c r="H39" s="410"/>
    </row>
    <row r="40" spans="1:9" ht="13.5" x14ac:dyDescent="0.25">
      <c r="B40" s="165"/>
      <c r="C40" s="166"/>
      <c r="D40" s="166"/>
      <c r="E40" s="406"/>
      <c r="F40" s="406"/>
      <c r="G40" s="228"/>
      <c r="H40" s="133"/>
    </row>
    <row r="41" spans="1:9" ht="21.75" customHeight="1" x14ac:dyDescent="0.25">
      <c r="B41" s="165"/>
      <c r="C41" s="411" t="s">
        <v>1097</v>
      </c>
      <c r="D41" s="168"/>
      <c r="E41" s="407"/>
      <c r="F41" s="408"/>
      <c r="G41" s="170"/>
      <c r="H41" s="133"/>
    </row>
    <row r="42" spans="1:9" ht="15.75" customHeight="1" x14ac:dyDescent="0.25">
      <c r="B42" s="165"/>
      <c r="C42" s="411" t="s">
        <v>1098</v>
      </c>
      <c r="D42" s="168"/>
      <c r="E42" s="407"/>
      <c r="F42" s="408"/>
      <c r="G42" s="170"/>
      <c r="H42" s="133"/>
    </row>
    <row r="43" spans="1:9" x14ac:dyDescent="0.3">
      <c r="B43" s="165"/>
      <c r="C43" s="168" t="s">
        <v>91</v>
      </c>
      <c r="D43" s="168"/>
      <c r="G43" s="170"/>
      <c r="H43" s="133"/>
    </row>
    <row r="44" spans="1:9" ht="13.5" x14ac:dyDescent="0.25">
      <c r="A44" s="220" t="s">
        <v>92</v>
      </c>
      <c r="B44" s="165"/>
      <c r="C44" s="170" t="s">
        <v>93</v>
      </c>
      <c r="D44" s="170"/>
      <c r="E44" s="167"/>
      <c r="F44" s="390" t="s">
        <v>1023</v>
      </c>
      <c r="G44" s="170"/>
      <c r="H44" s="229"/>
    </row>
    <row r="45" spans="1:9" ht="13.5" x14ac:dyDescent="0.25">
      <c r="A45" s="220" t="s">
        <v>94</v>
      </c>
      <c r="B45" s="165"/>
      <c r="C45" s="170" t="s">
        <v>95</v>
      </c>
      <c r="D45" s="170"/>
      <c r="E45" s="167"/>
      <c r="F45" s="390" t="s">
        <v>1024</v>
      </c>
      <c r="G45" s="170"/>
      <c r="H45" s="229"/>
    </row>
    <row r="46" spans="1:9" ht="13.5" x14ac:dyDescent="0.25">
      <c r="A46" s="220" t="s">
        <v>96</v>
      </c>
      <c r="B46" s="165"/>
      <c r="C46" s="170" t="s">
        <v>97</v>
      </c>
      <c r="D46" s="170"/>
      <c r="E46" s="167"/>
      <c r="F46" s="390" t="s">
        <v>1025</v>
      </c>
      <c r="G46" s="170"/>
      <c r="H46" s="229"/>
    </row>
    <row r="47" spans="1:9" ht="13.5" x14ac:dyDescent="0.25">
      <c r="A47" s="220" t="s">
        <v>98</v>
      </c>
      <c r="B47" s="165"/>
      <c r="C47" s="170" t="s">
        <v>99</v>
      </c>
      <c r="D47" s="170"/>
      <c r="E47" s="167"/>
      <c r="F47" s="390" t="s">
        <v>1026</v>
      </c>
      <c r="G47" s="170"/>
      <c r="H47" s="229"/>
    </row>
    <row r="48" spans="1:9" ht="13.5" x14ac:dyDescent="0.25">
      <c r="A48" s="220" t="s">
        <v>100</v>
      </c>
      <c r="B48" s="165"/>
      <c r="C48" s="170" t="s">
        <v>101</v>
      </c>
      <c r="D48" s="170"/>
      <c r="E48" s="167"/>
      <c r="F48" s="390" t="s">
        <v>1027</v>
      </c>
      <c r="G48" s="170"/>
      <c r="H48" s="229"/>
    </row>
    <row r="49" spans="1:8" ht="13.5" x14ac:dyDescent="0.25">
      <c r="A49" s="220" t="s">
        <v>102</v>
      </c>
      <c r="B49" s="165"/>
      <c r="C49" s="170" t="s">
        <v>103</v>
      </c>
      <c r="D49" s="170"/>
      <c r="E49" s="167"/>
      <c r="F49" s="390" t="s">
        <v>1028</v>
      </c>
      <c r="G49" s="170"/>
      <c r="H49" s="229"/>
    </row>
    <row r="50" spans="1:8" ht="13.5" x14ac:dyDescent="0.25">
      <c r="A50" s="220" t="s">
        <v>104</v>
      </c>
      <c r="B50" s="165"/>
      <c r="C50" s="170" t="s">
        <v>105</v>
      </c>
      <c r="D50" s="170"/>
      <c r="E50" s="167"/>
      <c r="F50" s="390" t="s">
        <v>1029</v>
      </c>
      <c r="G50" s="170"/>
      <c r="H50" s="229"/>
    </row>
    <row r="51" spans="1:8" ht="13.5" x14ac:dyDescent="0.25">
      <c r="A51" s="220" t="s">
        <v>106</v>
      </c>
      <c r="B51" s="165"/>
      <c r="C51" s="170" t="s">
        <v>107</v>
      </c>
      <c r="D51" s="170"/>
      <c r="E51" s="167"/>
      <c r="F51" s="390" t="s">
        <v>1030</v>
      </c>
      <c r="G51" s="170"/>
      <c r="H51" s="229"/>
    </row>
    <row r="52" spans="1:8" ht="13.5" x14ac:dyDescent="0.25">
      <c r="A52" s="220" t="s">
        <v>108</v>
      </c>
      <c r="B52" s="165"/>
      <c r="C52" s="170" t="s">
        <v>109</v>
      </c>
      <c r="D52" s="170"/>
      <c r="E52" s="167"/>
      <c r="F52" s="390" t="s">
        <v>1031</v>
      </c>
      <c r="G52" s="170"/>
      <c r="H52" s="229"/>
    </row>
    <row r="53" spans="1:8" ht="13.5" x14ac:dyDescent="0.25">
      <c r="A53" s="220" t="s">
        <v>110</v>
      </c>
      <c r="B53" s="165"/>
      <c r="C53" s="170" t="s">
        <v>111</v>
      </c>
      <c r="D53" s="170"/>
      <c r="E53" s="167"/>
      <c r="F53" s="390" t="s">
        <v>1032</v>
      </c>
      <c r="G53" s="170"/>
      <c r="H53" s="229"/>
    </row>
    <row r="54" spans="1:8" ht="13.5" x14ac:dyDescent="0.25">
      <c r="A54" s="220" t="s">
        <v>112</v>
      </c>
      <c r="B54" s="165"/>
      <c r="C54" s="170" t="s">
        <v>113</v>
      </c>
      <c r="D54" s="170"/>
      <c r="E54" s="167"/>
      <c r="F54" s="390" t="s">
        <v>1033</v>
      </c>
      <c r="G54" s="170"/>
      <c r="H54" s="229"/>
    </row>
    <row r="55" spans="1:8" ht="13.5" x14ac:dyDescent="0.25">
      <c r="A55" s="220" t="s">
        <v>114</v>
      </c>
      <c r="B55" s="165"/>
      <c r="C55" s="170" t="s">
        <v>115</v>
      </c>
      <c r="D55" s="170"/>
      <c r="E55" s="167"/>
      <c r="F55" s="390" t="s">
        <v>1034</v>
      </c>
      <c r="G55" s="170"/>
      <c r="H55" s="229"/>
    </row>
    <row r="56" spans="1:8" ht="13.5" x14ac:dyDescent="0.25">
      <c r="B56" s="165"/>
      <c r="C56" s="168" t="s">
        <v>70</v>
      </c>
      <c r="D56" s="168"/>
      <c r="E56" s="167"/>
      <c r="F56" s="230"/>
      <c r="G56" s="170"/>
      <c r="H56" s="229"/>
    </row>
    <row r="57" spans="1:8" ht="13.5" x14ac:dyDescent="0.25">
      <c r="A57" s="220" t="s">
        <v>96</v>
      </c>
      <c r="B57" s="165"/>
      <c r="C57" s="170" t="s">
        <v>93</v>
      </c>
      <c r="D57" s="170"/>
      <c r="E57" s="167"/>
      <c r="F57" s="387">
        <v>12.701700000000001</v>
      </c>
      <c r="G57" s="170"/>
      <c r="H57" s="229"/>
    </row>
    <row r="58" spans="1:8" ht="13.5" x14ac:dyDescent="0.25">
      <c r="A58" s="220" t="s">
        <v>92</v>
      </c>
      <c r="B58" s="165"/>
      <c r="C58" s="170" t="s">
        <v>95</v>
      </c>
      <c r="D58" s="170"/>
      <c r="E58" s="167"/>
      <c r="F58" s="387">
        <v>8.9641999999999999</v>
      </c>
      <c r="G58" s="170"/>
      <c r="H58" s="229"/>
    </row>
    <row r="59" spans="1:8" ht="13.5" x14ac:dyDescent="0.25">
      <c r="A59" s="220" t="s">
        <v>100</v>
      </c>
      <c r="B59" s="165"/>
      <c r="C59" s="170" t="s">
        <v>97</v>
      </c>
      <c r="D59" s="170"/>
      <c r="E59" s="167"/>
      <c r="F59" s="387">
        <v>8.9741999999999997</v>
      </c>
      <c r="G59" s="170"/>
      <c r="H59" s="229"/>
    </row>
    <row r="60" spans="1:8" ht="13.5" x14ac:dyDescent="0.25">
      <c r="A60" s="220" t="s">
        <v>94</v>
      </c>
      <c r="B60" s="165"/>
      <c r="C60" s="170" t="s">
        <v>99</v>
      </c>
      <c r="D60" s="170"/>
      <c r="E60" s="167"/>
      <c r="F60" s="387">
        <v>8.9809999999999999</v>
      </c>
      <c r="G60" s="170"/>
      <c r="H60" s="229"/>
    </row>
    <row r="61" spans="1:8" ht="13.5" x14ac:dyDescent="0.25">
      <c r="A61" s="220" t="s">
        <v>98</v>
      </c>
      <c r="B61" s="165"/>
      <c r="C61" s="170" t="s">
        <v>101</v>
      </c>
      <c r="D61" s="170"/>
      <c r="E61" s="167"/>
      <c r="F61" s="387">
        <v>8.9705999999999992</v>
      </c>
      <c r="G61" s="170"/>
      <c r="H61" s="229"/>
    </row>
    <row r="62" spans="1:8" ht="13.5" x14ac:dyDescent="0.25">
      <c r="A62" s="220" t="s">
        <v>102</v>
      </c>
      <c r="B62" s="165"/>
      <c r="C62" s="170" t="s">
        <v>103</v>
      </c>
      <c r="D62" s="170"/>
      <c r="E62" s="167"/>
      <c r="F62" s="387">
        <v>9.0997000000000003</v>
      </c>
      <c r="G62" s="170"/>
      <c r="H62" s="229"/>
    </row>
    <row r="63" spans="1:8" ht="13.5" x14ac:dyDescent="0.25">
      <c r="A63" s="220" t="s">
        <v>108</v>
      </c>
      <c r="B63" s="165"/>
      <c r="C63" s="170" t="s">
        <v>105</v>
      </c>
      <c r="D63" s="170"/>
      <c r="E63" s="167"/>
      <c r="F63" s="387">
        <v>12.3513</v>
      </c>
      <c r="G63" s="170"/>
      <c r="H63" s="229"/>
    </row>
    <row r="64" spans="1:8" ht="13.5" x14ac:dyDescent="0.25">
      <c r="A64" s="220" t="s">
        <v>104</v>
      </c>
      <c r="B64" s="165"/>
      <c r="C64" s="170" t="s">
        <v>107</v>
      </c>
      <c r="D64" s="170"/>
      <c r="E64" s="167"/>
      <c r="F64" s="387">
        <v>8.9705999999999992</v>
      </c>
      <c r="G64" s="170"/>
      <c r="H64" s="229"/>
    </row>
    <row r="65" spans="1:8" ht="13.5" x14ac:dyDescent="0.25">
      <c r="A65" s="220" t="s">
        <v>112</v>
      </c>
      <c r="B65" s="165"/>
      <c r="C65" s="170" t="s">
        <v>109</v>
      </c>
      <c r="D65" s="170"/>
      <c r="E65" s="167"/>
      <c r="F65" s="387">
        <v>8.9707000000000008</v>
      </c>
      <c r="G65" s="170"/>
      <c r="H65" s="229"/>
    </row>
    <row r="66" spans="1:8" ht="13.5" x14ac:dyDescent="0.25">
      <c r="A66" s="220" t="s">
        <v>106</v>
      </c>
      <c r="B66" s="165"/>
      <c r="C66" s="170" t="s">
        <v>111</v>
      </c>
      <c r="D66" s="170"/>
      <c r="E66" s="167"/>
      <c r="F66" s="387">
        <v>8.9768000000000008</v>
      </c>
      <c r="G66" s="170"/>
      <c r="H66" s="229"/>
    </row>
    <row r="67" spans="1:8" ht="13.5" x14ac:dyDescent="0.25">
      <c r="A67" s="220" t="s">
        <v>110</v>
      </c>
      <c r="B67" s="165"/>
      <c r="C67" s="170" t="s">
        <v>113</v>
      </c>
      <c r="D67" s="170"/>
      <c r="E67" s="167"/>
      <c r="F67" s="387">
        <v>8.968</v>
      </c>
      <c r="G67" s="170"/>
      <c r="H67" s="229"/>
    </row>
    <row r="68" spans="1:8" ht="13.5" x14ac:dyDescent="0.25">
      <c r="A68" s="220" t="s">
        <v>114</v>
      </c>
      <c r="B68" s="165"/>
      <c r="C68" s="170" t="s">
        <v>115</v>
      </c>
      <c r="D68" s="170"/>
      <c r="E68" s="167"/>
      <c r="F68" s="387">
        <v>9.0983000000000001</v>
      </c>
      <c r="G68" s="170"/>
      <c r="H68" s="229"/>
    </row>
    <row r="69" spans="1:8" ht="13.5" x14ac:dyDescent="0.25">
      <c r="B69" s="165"/>
      <c r="C69" s="168" t="s">
        <v>116</v>
      </c>
      <c r="D69" s="168"/>
      <c r="E69" s="167"/>
      <c r="F69" s="169" t="s">
        <v>20</v>
      </c>
      <c r="G69" s="170"/>
      <c r="H69" s="229"/>
    </row>
    <row r="70" spans="1:8" ht="13.5" x14ac:dyDescent="0.25">
      <c r="B70" s="165"/>
      <c r="C70" s="61" t="s">
        <v>117</v>
      </c>
      <c r="D70" s="168"/>
      <c r="E70" s="167"/>
      <c r="F70" s="169" t="s">
        <v>20</v>
      </c>
      <c r="G70" s="170"/>
      <c r="H70" s="229"/>
    </row>
    <row r="71" spans="1:8" ht="13.5" x14ac:dyDescent="0.25">
      <c r="B71" s="165"/>
      <c r="C71" s="65" t="s">
        <v>118</v>
      </c>
      <c r="D71" s="65"/>
      <c r="E71" s="167"/>
      <c r="F71" s="62" t="s">
        <v>1010</v>
      </c>
      <c r="G71" s="170"/>
      <c r="H71" s="229"/>
    </row>
    <row r="72" spans="1:8" ht="13.5" x14ac:dyDescent="0.25">
      <c r="B72" s="165"/>
      <c r="C72" s="65" t="s">
        <v>119</v>
      </c>
      <c r="D72" s="65"/>
      <c r="E72" s="167"/>
      <c r="F72" s="231" t="s">
        <v>75</v>
      </c>
      <c r="G72" s="170"/>
      <c r="H72" s="229"/>
    </row>
    <row r="73" spans="1:8" ht="13.5" x14ac:dyDescent="0.25">
      <c r="B73" s="232"/>
      <c r="C73" s="465" t="s">
        <v>76</v>
      </c>
      <c r="D73" s="466"/>
      <c r="E73" s="233" t="s">
        <v>77</v>
      </c>
      <c r="F73" s="233" t="s">
        <v>78</v>
      </c>
      <c r="G73" s="170"/>
      <c r="H73" s="229"/>
    </row>
    <row r="74" spans="1:8" ht="13.5" x14ac:dyDescent="0.25">
      <c r="B74" s="232" t="s">
        <v>120</v>
      </c>
      <c r="C74" s="460" t="s">
        <v>121</v>
      </c>
      <c r="D74" s="461"/>
      <c r="E74" s="403">
        <v>0.21344100000000005</v>
      </c>
      <c r="F74" s="403">
        <v>0.19775100000000015</v>
      </c>
      <c r="G74" s="234" t="s">
        <v>122</v>
      </c>
      <c r="H74" s="229"/>
    </row>
    <row r="75" spans="1:8" ht="13.5" x14ac:dyDescent="0.25">
      <c r="B75" s="232" t="s">
        <v>123</v>
      </c>
      <c r="C75" s="460" t="s">
        <v>124</v>
      </c>
      <c r="D75" s="461"/>
      <c r="E75" s="403">
        <v>0.209366</v>
      </c>
      <c r="F75" s="403">
        <v>0.178588</v>
      </c>
      <c r="G75" s="234" t="s">
        <v>122</v>
      </c>
      <c r="H75" s="229"/>
    </row>
    <row r="76" spans="1:8" ht="13.5" x14ac:dyDescent="0.25">
      <c r="B76" s="232" t="s">
        <v>125</v>
      </c>
      <c r="C76" s="460" t="s">
        <v>126</v>
      </c>
      <c r="D76" s="461"/>
      <c r="E76" s="403">
        <v>0.20929400000000001</v>
      </c>
      <c r="F76" s="403">
        <v>0.19390300000000002</v>
      </c>
      <c r="G76" s="234" t="s">
        <v>122</v>
      </c>
      <c r="H76" s="229"/>
    </row>
    <row r="77" spans="1:8" ht="13.5" x14ac:dyDescent="0.25">
      <c r="B77" s="232" t="s">
        <v>127</v>
      </c>
      <c r="C77" s="460" t="s">
        <v>128</v>
      </c>
      <c r="D77" s="461"/>
      <c r="E77" s="403">
        <v>0.20050500000000002</v>
      </c>
      <c r="F77" s="403">
        <v>0.18576500000000001</v>
      </c>
      <c r="G77" s="234" t="s">
        <v>122</v>
      </c>
      <c r="H77" s="229"/>
    </row>
    <row r="78" spans="1:8" ht="13.5" x14ac:dyDescent="0.25">
      <c r="B78" s="232" t="s">
        <v>129</v>
      </c>
      <c r="C78" s="460" t="s">
        <v>130</v>
      </c>
      <c r="D78" s="461"/>
      <c r="E78" s="403">
        <v>0.20974599999999999</v>
      </c>
      <c r="F78" s="403">
        <v>0.194325</v>
      </c>
      <c r="G78" s="234" t="s">
        <v>122</v>
      </c>
      <c r="H78" s="229"/>
    </row>
    <row r="79" spans="1:8" ht="13.5" x14ac:dyDescent="0.25">
      <c r="B79" s="232" t="s">
        <v>131</v>
      </c>
      <c r="C79" s="460" t="s">
        <v>132</v>
      </c>
      <c r="D79" s="461"/>
      <c r="E79" s="403">
        <v>0.19675100000000004</v>
      </c>
      <c r="F79" s="403">
        <v>0.18228099999999997</v>
      </c>
      <c r="G79" s="234" t="s">
        <v>122</v>
      </c>
      <c r="H79" s="229"/>
    </row>
    <row r="80" spans="1:8" ht="13.5" x14ac:dyDescent="0.25">
      <c r="B80" s="232" t="s">
        <v>133</v>
      </c>
      <c r="C80" s="460" t="s">
        <v>134</v>
      </c>
      <c r="D80" s="461"/>
      <c r="E80" s="403">
        <v>0.19297300000000001</v>
      </c>
      <c r="F80" s="403">
        <v>0.178783</v>
      </c>
      <c r="G80" s="234" t="s">
        <v>122</v>
      </c>
      <c r="H80" s="229"/>
    </row>
    <row r="81" spans="2:8" ht="13.5" x14ac:dyDescent="0.25">
      <c r="B81" s="232" t="s">
        <v>135</v>
      </c>
      <c r="C81" s="460" t="s">
        <v>136</v>
      </c>
      <c r="D81" s="461"/>
      <c r="E81" s="403">
        <v>0.19193700000000002</v>
      </c>
      <c r="F81" s="403">
        <v>0.17782600000000001</v>
      </c>
      <c r="G81" s="234"/>
      <c r="H81" s="229"/>
    </row>
    <row r="82" spans="2:8" ht="13.5" x14ac:dyDescent="0.25">
      <c r="B82" s="232" t="s">
        <v>137</v>
      </c>
      <c r="C82" s="460" t="s">
        <v>138</v>
      </c>
      <c r="D82" s="461"/>
      <c r="E82" s="403">
        <v>0.184502</v>
      </c>
      <c r="F82" s="403">
        <v>0.17093799999999998</v>
      </c>
      <c r="G82" s="234" t="s">
        <v>122</v>
      </c>
      <c r="H82" s="229"/>
    </row>
    <row r="83" spans="2:8" ht="15.75" thickBot="1" x14ac:dyDescent="0.35">
      <c r="B83" s="235" t="s">
        <v>139</v>
      </c>
      <c r="C83" s="467" t="s">
        <v>140</v>
      </c>
      <c r="D83" s="468"/>
      <c r="E83" s="404">
        <v>0.19169</v>
      </c>
      <c r="F83" s="404">
        <v>0.177597</v>
      </c>
      <c r="G83" s="236" t="s">
        <v>122</v>
      </c>
      <c r="H83" s="237"/>
    </row>
    <row r="84" spans="2:8" s="241" customFormat="1" x14ac:dyDescent="0.3">
      <c r="B84" s="242"/>
      <c r="C84" s="162" t="s">
        <v>89</v>
      </c>
      <c r="D84" s="242"/>
      <c r="E84" s="239"/>
      <c r="F84" s="240"/>
      <c r="G84" s="238"/>
      <c r="H84" s="238"/>
    </row>
    <row r="85" spans="2:8" s="241" customFormat="1" x14ac:dyDescent="0.3">
      <c r="B85" s="242"/>
      <c r="C85" s="392" t="s">
        <v>1061</v>
      </c>
      <c r="D85" s="242"/>
      <c r="E85" s="239"/>
      <c r="F85" s="240"/>
      <c r="G85" s="243"/>
      <c r="H85" s="238"/>
    </row>
    <row r="86" spans="2:8" s="241" customFormat="1" x14ac:dyDescent="0.3">
      <c r="B86" s="238"/>
      <c r="C86" s="55" t="s">
        <v>1002</v>
      </c>
      <c r="D86" s="238"/>
      <c r="E86" s="239"/>
      <c r="F86" s="240"/>
      <c r="G86" s="238"/>
      <c r="H86" s="238"/>
    </row>
    <row r="87" spans="2:8" s="241" customFormat="1" x14ac:dyDescent="0.3">
      <c r="B87" s="238"/>
      <c r="C87" s="55" t="s">
        <v>1001</v>
      </c>
      <c r="D87" s="238"/>
      <c r="E87" s="239"/>
      <c r="F87" s="240"/>
      <c r="G87" s="238"/>
      <c r="H87" s="238"/>
    </row>
    <row r="88" spans="2:8" x14ac:dyDescent="0.3">
      <c r="C88" s="65" t="s">
        <v>90</v>
      </c>
      <c r="D88" s="182"/>
    </row>
  </sheetData>
  <customSheetViews>
    <customSheetView guid="{62DD1CA0-C4DB-4681-AB87-8E5B064DADBB}" scale="85" showPageBreaks="1" showGridLines="0" fitToPage="1" printArea="1" hiddenColumns="1" view="pageBreakPreview" topLeftCell="B4">
      <selection activeCell="E20" sqref="E20"/>
      <pageMargins left="0.7" right="0.7" top="0.75" bottom="0.75" header="0.3" footer="0.3"/>
      <pageSetup paperSize="9" scale="49" fitToHeight="0" orientation="portrait" r:id="rId1"/>
    </customSheetView>
    <customSheetView guid="{DAAB1ED2-9FBE-4D18-8622-79FE20BC5AF5}" showPageBreaks="1" showGridLines="0" fitToPage="1" printArea="1" hiddenColumns="1" topLeftCell="B24">
      <selection activeCell="C42" sqref="C42"/>
      <pageMargins left="0.7" right="0.7" top="0.75" bottom="0.75" header="0.3" footer="0.3"/>
      <pageSetup paperSize="9" scale="49" fitToHeight="0" orientation="portrait" r:id="rId2"/>
    </customSheetView>
    <customSheetView guid="{ED634462-2CEC-4EB1-BAAF-B9E7F296E51C}" scale="85" showPageBreaks="1" showGridLines="0" fitToPage="1" printArea="1" hiddenColumns="1" view="pageBreakPreview" topLeftCell="B61">
      <selection activeCell="C87" sqref="C87"/>
      <pageMargins left="0.7" right="0.7" top="0.75" bottom="0.75" header="0.3" footer="0.3"/>
      <pageSetup paperSize="9" scale="49" fitToHeight="0" orientation="portrait" r:id="rId3"/>
    </customSheetView>
    <customSheetView guid="{47B4B278-0783-456D-A67F-BA86C3DDE3D6}" scale="85" showPageBreaks="1" showGridLines="0" fitToPage="1" printArea="1" hiddenColumns="1" view="pageBreakPreview" topLeftCell="B1">
      <selection activeCell="B1" sqref="B1:H1"/>
      <pageMargins left="0.7" right="0.7" top="0.75" bottom="0.75" header="0.3" footer="0.3"/>
      <pageSetup paperSize="9" scale="49" fitToHeight="0" orientation="portrait" r:id="rId4"/>
    </customSheetView>
    <customSheetView guid="{9E351BF9-46AA-4E17-BD7F-BD39A5EBD962}" scale="85" showPageBreaks="1" showGridLines="0" fitToPage="1" printArea="1" hiddenColumns="1" view="pageBreakPreview" topLeftCell="B31">
      <selection activeCell="F26" sqref="F26"/>
      <pageMargins left="0.7" right="0.7" top="0.75" bottom="0.75" header="0.3" footer="0.3"/>
      <pageSetup paperSize="9" scale="47" fitToHeight="0" orientation="portrait" r:id="rId5"/>
    </customSheetView>
  </customSheetViews>
  <mergeCells count="19">
    <mergeCell ref="C82:D82"/>
    <mergeCell ref="C83:D83"/>
    <mergeCell ref="C76:D76"/>
    <mergeCell ref="C77:D77"/>
    <mergeCell ref="C78:D78"/>
    <mergeCell ref="C79:D79"/>
    <mergeCell ref="C80:D80"/>
    <mergeCell ref="C81:D81"/>
    <mergeCell ref="C75:D75"/>
    <mergeCell ref="B1:H1"/>
    <mergeCell ref="B2:H2"/>
    <mergeCell ref="B3:H3"/>
    <mergeCell ref="B4:H4"/>
    <mergeCell ref="B5:H5"/>
    <mergeCell ref="B6:H6"/>
    <mergeCell ref="B7:H7"/>
    <mergeCell ref="B8:H8"/>
    <mergeCell ref="C73:D73"/>
    <mergeCell ref="C74:D74"/>
  </mergeCells>
  <pageMargins left="0.7" right="0.7" top="0.75" bottom="0.75" header="0.3" footer="0.3"/>
  <pageSetup paperSize="9" scale="49" fitToHeight="0" orientation="portrait" r:id="rId6"/>
  <ignoredErrors>
    <ignoredError sqref="F44:F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3"/>
  <sheetViews>
    <sheetView showGridLines="0" view="pageBreakPreview" topLeftCell="C52" zoomScale="85" zoomScaleNormal="85" zoomScaleSheetLayoutView="85" workbookViewId="0">
      <selection activeCell="E20" sqref="E20"/>
    </sheetView>
  </sheetViews>
  <sheetFormatPr defaultRowHeight="15" x14ac:dyDescent="0.3"/>
  <cols>
    <col min="1" max="1" width="7.28515625" style="115" hidden="1" customWidth="1"/>
    <col min="2" max="2" width="15.140625" style="115" hidden="1" customWidth="1"/>
    <col min="3" max="3" width="10.140625" style="116" bestFit="1" customWidth="1"/>
    <col min="4" max="4" width="75.140625" style="116" customWidth="1"/>
    <col min="5" max="5" width="16.5703125" style="116" customWidth="1"/>
    <col min="6" max="6" width="30.28515625" style="177" customWidth="1"/>
    <col min="7" max="7" width="12.5703125" style="178" bestFit="1" customWidth="1"/>
    <col min="8" max="8" width="17.28515625" style="116" customWidth="1"/>
    <col min="9" max="9" width="13.7109375" style="116" customWidth="1"/>
    <col min="10" max="10" width="10.5703125" style="116" bestFit="1" customWidth="1"/>
    <col min="11" max="16384" width="9.140625" style="116"/>
  </cols>
  <sheetData>
    <row r="1" spans="1:9" ht="27" x14ac:dyDescent="0.45">
      <c r="C1" s="429" t="s">
        <v>0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1092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+'YO06'!B5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62" t="s">
        <v>3</v>
      </c>
      <c r="D6" s="463"/>
      <c r="E6" s="463"/>
      <c r="F6" s="463"/>
      <c r="G6" s="463"/>
      <c r="H6" s="463"/>
      <c r="I6" s="464"/>
    </row>
    <row r="7" spans="1:9" s="119" customFormat="1" x14ac:dyDescent="0.3">
      <c r="A7" s="118"/>
      <c r="B7" s="118"/>
      <c r="C7" s="455" t="s">
        <v>1068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8" t="s">
        <v>1069</v>
      </c>
      <c r="D8" s="444"/>
      <c r="E8" s="444"/>
      <c r="F8" s="444"/>
      <c r="G8" s="444"/>
      <c r="H8" s="444"/>
      <c r="I8" s="445"/>
    </row>
    <row r="9" spans="1:9" ht="44.25" customHeight="1" thickBot="1" x14ac:dyDescent="0.35">
      <c r="C9" s="244" t="s">
        <v>4</v>
      </c>
      <c r="D9" s="245" t="s">
        <v>5</v>
      </c>
      <c r="E9" s="245" t="s">
        <v>6</v>
      </c>
      <c r="F9" s="246" t="s">
        <v>7</v>
      </c>
      <c r="G9" s="245" t="s">
        <v>8</v>
      </c>
      <c r="H9" s="5" t="s">
        <v>9</v>
      </c>
      <c r="I9" s="247" t="s">
        <v>10</v>
      </c>
    </row>
    <row r="10" spans="1:9" x14ac:dyDescent="0.3">
      <c r="C10" s="248" t="s">
        <v>11</v>
      </c>
      <c r="D10" s="249" t="s">
        <v>12</v>
      </c>
      <c r="E10" s="250"/>
      <c r="F10" s="251"/>
      <c r="G10" s="252"/>
      <c r="H10" s="252"/>
      <c r="I10" s="253"/>
    </row>
    <row r="11" spans="1:9" x14ac:dyDescent="0.3">
      <c r="A11" s="128" t="s">
        <v>13</v>
      </c>
      <c r="B11" s="128" t="s">
        <v>14</v>
      </c>
      <c r="C11" s="254" t="s">
        <v>15</v>
      </c>
      <c r="D11" s="255" t="s">
        <v>55</v>
      </c>
      <c r="E11" s="131"/>
      <c r="F11" s="125"/>
      <c r="G11" s="126"/>
      <c r="H11" s="132"/>
      <c r="I11" s="229"/>
    </row>
    <row r="12" spans="1:9" x14ac:dyDescent="0.3">
      <c r="A12" s="134">
        <v>157056</v>
      </c>
      <c r="B12" s="115" t="s">
        <v>311</v>
      </c>
      <c r="C12" s="254">
        <v>1</v>
      </c>
      <c r="D12" s="145" t="s">
        <v>698</v>
      </c>
      <c r="E12" s="136" t="s">
        <v>311</v>
      </c>
      <c r="F12" s="136" t="s">
        <v>273</v>
      </c>
      <c r="G12" s="126">
        <v>1800000</v>
      </c>
      <c r="H12" s="132">
        <v>12246.3</v>
      </c>
      <c r="I12" s="13">
        <f>ROUND(H12/$H$65*100,2)</f>
        <v>8.81</v>
      </c>
    </row>
    <row r="13" spans="1:9" x14ac:dyDescent="0.3">
      <c r="A13" s="134">
        <v>16345</v>
      </c>
      <c r="B13" s="115" t="s">
        <v>312</v>
      </c>
      <c r="C13" s="254">
        <f>+C12+1</f>
        <v>2</v>
      </c>
      <c r="D13" s="145" t="s">
        <v>660</v>
      </c>
      <c r="E13" s="136" t="s">
        <v>250</v>
      </c>
      <c r="F13" s="136" t="s">
        <v>274</v>
      </c>
      <c r="G13" s="126">
        <v>400000</v>
      </c>
      <c r="H13" s="132">
        <v>12100</v>
      </c>
      <c r="I13" s="13">
        <f t="shared" ref="I13:I38" si="0">ROUND(H13/$H$65*100,2)</f>
        <v>8.7100000000000009</v>
      </c>
    </row>
    <row r="14" spans="1:9" x14ac:dyDescent="0.3">
      <c r="A14" s="134">
        <v>174708</v>
      </c>
      <c r="B14" s="115" t="s">
        <v>387</v>
      </c>
      <c r="C14" s="254">
        <f t="shared" ref="C14:C38" si="1">+C13+1</f>
        <v>3</v>
      </c>
      <c r="D14" s="145" t="s">
        <v>942</v>
      </c>
      <c r="E14" s="136" t="s">
        <v>319</v>
      </c>
      <c r="F14" s="136" t="s">
        <v>296</v>
      </c>
      <c r="G14" s="126">
        <v>35000</v>
      </c>
      <c r="H14" s="132">
        <v>8740.2900000000009</v>
      </c>
      <c r="I14" s="13">
        <f t="shared" si="0"/>
        <v>6.29</v>
      </c>
    </row>
    <row r="15" spans="1:9" x14ac:dyDescent="0.3">
      <c r="A15" s="134">
        <v>112831</v>
      </c>
      <c r="B15" s="115" t="s">
        <v>619</v>
      </c>
      <c r="C15" s="254">
        <f t="shared" si="1"/>
        <v>4</v>
      </c>
      <c r="D15" s="145" t="s">
        <v>702</v>
      </c>
      <c r="E15" s="136" t="s">
        <v>312</v>
      </c>
      <c r="F15" s="136" t="s">
        <v>288</v>
      </c>
      <c r="G15" s="126">
        <v>1200000</v>
      </c>
      <c r="H15" s="132">
        <v>7553.4</v>
      </c>
      <c r="I15" s="13">
        <f t="shared" si="0"/>
        <v>5.43</v>
      </c>
    </row>
    <row r="16" spans="1:9" x14ac:dyDescent="0.3">
      <c r="A16" s="134">
        <v>27813</v>
      </c>
      <c r="B16" s="115" t="s">
        <v>235</v>
      </c>
      <c r="C16" s="254">
        <f t="shared" si="1"/>
        <v>5</v>
      </c>
      <c r="D16" s="145" t="s">
        <v>943</v>
      </c>
      <c r="E16" s="136" t="s">
        <v>944</v>
      </c>
      <c r="F16" s="136" t="s">
        <v>273</v>
      </c>
      <c r="G16" s="126">
        <v>3492000</v>
      </c>
      <c r="H16" s="132">
        <v>7153.36</v>
      </c>
      <c r="I16" s="13">
        <f t="shared" si="0"/>
        <v>5.15</v>
      </c>
    </row>
    <row r="17" spans="1:9" x14ac:dyDescent="0.3">
      <c r="A17" s="134">
        <v>7548</v>
      </c>
      <c r="B17" s="115" t="s">
        <v>620</v>
      </c>
      <c r="C17" s="254">
        <f t="shared" si="1"/>
        <v>6</v>
      </c>
      <c r="D17" s="145" t="s">
        <v>718</v>
      </c>
      <c r="E17" s="136" t="s">
        <v>387</v>
      </c>
      <c r="F17" s="136" t="s">
        <v>273</v>
      </c>
      <c r="G17" s="126">
        <v>1200000</v>
      </c>
      <c r="H17" s="132">
        <v>7147.2</v>
      </c>
      <c r="I17" s="13">
        <f t="shared" si="0"/>
        <v>5.14</v>
      </c>
    </row>
    <row r="18" spans="1:9" x14ac:dyDescent="0.3">
      <c r="A18" s="134">
        <v>158019</v>
      </c>
      <c r="B18" s="115" t="s">
        <v>250</v>
      </c>
      <c r="C18" s="254">
        <f t="shared" si="1"/>
        <v>7</v>
      </c>
      <c r="D18" s="145" t="s">
        <v>714</v>
      </c>
      <c r="E18" s="136" t="s">
        <v>324</v>
      </c>
      <c r="F18" s="136" t="s">
        <v>274</v>
      </c>
      <c r="G18" s="126">
        <v>400000</v>
      </c>
      <c r="H18" s="132">
        <v>5809.6</v>
      </c>
      <c r="I18" s="13">
        <f t="shared" si="0"/>
        <v>4.18</v>
      </c>
    </row>
    <row r="19" spans="1:9" x14ac:dyDescent="0.3">
      <c r="A19" s="134">
        <v>181742</v>
      </c>
      <c r="B19" s="115" t="s">
        <v>329</v>
      </c>
      <c r="C19" s="254">
        <f t="shared" si="1"/>
        <v>8</v>
      </c>
      <c r="D19" s="145" t="s">
        <v>723</v>
      </c>
      <c r="E19" s="136" t="s">
        <v>325</v>
      </c>
      <c r="F19" s="136" t="s">
        <v>298</v>
      </c>
      <c r="G19" s="126">
        <v>2600000</v>
      </c>
      <c r="H19" s="132">
        <v>5686.2</v>
      </c>
      <c r="I19" s="13">
        <f t="shared" si="0"/>
        <v>4.09</v>
      </c>
    </row>
    <row r="20" spans="1:9" x14ac:dyDescent="0.3">
      <c r="A20" s="134">
        <v>159681</v>
      </c>
      <c r="B20" s="115" t="s">
        <v>621</v>
      </c>
      <c r="C20" s="254">
        <f t="shared" si="1"/>
        <v>9</v>
      </c>
      <c r="D20" s="145" t="s">
        <v>926</v>
      </c>
      <c r="E20" s="136" t="s">
        <v>614</v>
      </c>
      <c r="F20" s="136" t="s">
        <v>288</v>
      </c>
      <c r="G20" s="126">
        <v>700000</v>
      </c>
      <c r="H20" s="132">
        <v>5407.5</v>
      </c>
      <c r="I20" s="13">
        <f t="shared" si="0"/>
        <v>3.89</v>
      </c>
    </row>
    <row r="21" spans="1:9" x14ac:dyDescent="0.3">
      <c r="A21" s="134">
        <v>154543</v>
      </c>
      <c r="B21" s="115" t="s">
        <v>617</v>
      </c>
      <c r="C21" s="254">
        <f t="shared" si="1"/>
        <v>10</v>
      </c>
      <c r="D21" s="145" t="s">
        <v>741</v>
      </c>
      <c r="E21" s="136" t="s">
        <v>335</v>
      </c>
      <c r="F21" s="136" t="s">
        <v>298</v>
      </c>
      <c r="G21" s="126">
        <v>540000</v>
      </c>
      <c r="H21" s="132">
        <v>5375.7</v>
      </c>
      <c r="I21" s="13">
        <f t="shared" si="0"/>
        <v>3.87</v>
      </c>
    </row>
    <row r="22" spans="1:9" x14ac:dyDescent="0.3">
      <c r="A22" s="134">
        <v>149317</v>
      </c>
      <c r="B22" s="115" t="s">
        <v>328</v>
      </c>
      <c r="C22" s="254">
        <f t="shared" si="1"/>
        <v>11</v>
      </c>
      <c r="D22" s="145" t="s">
        <v>934</v>
      </c>
      <c r="E22" s="136" t="s">
        <v>616</v>
      </c>
      <c r="F22" s="136" t="s">
        <v>281</v>
      </c>
      <c r="G22" s="126">
        <v>800000</v>
      </c>
      <c r="H22" s="132">
        <v>5159.2</v>
      </c>
      <c r="I22" s="13">
        <f t="shared" si="0"/>
        <v>3.71</v>
      </c>
    </row>
    <row r="23" spans="1:9" x14ac:dyDescent="0.3">
      <c r="A23" s="134">
        <v>67237</v>
      </c>
      <c r="B23" s="115" t="s">
        <v>319</v>
      </c>
      <c r="C23" s="254">
        <f t="shared" si="1"/>
        <v>12</v>
      </c>
      <c r="D23" s="145" t="s">
        <v>945</v>
      </c>
      <c r="E23" s="136" t="s">
        <v>946</v>
      </c>
      <c r="F23" s="136" t="s">
        <v>298</v>
      </c>
      <c r="G23" s="126">
        <v>900000</v>
      </c>
      <c r="H23" s="132">
        <v>5098.05</v>
      </c>
      <c r="I23" s="13">
        <f t="shared" si="0"/>
        <v>3.67</v>
      </c>
    </row>
    <row r="24" spans="1:9" x14ac:dyDescent="0.3">
      <c r="A24" s="134">
        <v>6674</v>
      </c>
      <c r="B24" s="115" t="s">
        <v>320</v>
      </c>
      <c r="C24" s="254">
        <f t="shared" si="1"/>
        <v>13</v>
      </c>
      <c r="D24" s="145" t="s">
        <v>947</v>
      </c>
      <c r="E24" s="136" t="s">
        <v>948</v>
      </c>
      <c r="F24" s="136" t="s">
        <v>274</v>
      </c>
      <c r="G24" s="126">
        <v>275000</v>
      </c>
      <c r="H24" s="132">
        <v>4218.2299999999996</v>
      </c>
      <c r="I24" s="13">
        <f t="shared" si="0"/>
        <v>3.04</v>
      </c>
    </row>
    <row r="25" spans="1:9" x14ac:dyDescent="0.3">
      <c r="A25" s="134">
        <v>24979</v>
      </c>
      <c r="B25" s="115" t="s">
        <v>614</v>
      </c>
      <c r="C25" s="254">
        <f t="shared" si="1"/>
        <v>14</v>
      </c>
      <c r="D25" s="145" t="s">
        <v>735</v>
      </c>
      <c r="E25" s="136" t="s">
        <v>378</v>
      </c>
      <c r="F25" s="136" t="s">
        <v>288</v>
      </c>
      <c r="G25" s="126">
        <v>300000</v>
      </c>
      <c r="H25" s="132">
        <v>4215.1499999999996</v>
      </c>
      <c r="I25" s="13">
        <f t="shared" si="0"/>
        <v>3.03</v>
      </c>
    </row>
    <row r="26" spans="1:9" x14ac:dyDescent="0.3">
      <c r="A26" s="134">
        <v>51859</v>
      </c>
      <c r="B26" s="115" t="s">
        <v>622</v>
      </c>
      <c r="C26" s="254">
        <f t="shared" si="1"/>
        <v>15</v>
      </c>
      <c r="D26" s="145" t="s">
        <v>949</v>
      </c>
      <c r="E26" s="136" t="s">
        <v>620</v>
      </c>
      <c r="F26" s="136" t="s">
        <v>276</v>
      </c>
      <c r="G26" s="126">
        <v>900000</v>
      </c>
      <c r="H26" s="132">
        <v>4126.5</v>
      </c>
      <c r="I26" s="13">
        <f t="shared" si="0"/>
        <v>2.97</v>
      </c>
    </row>
    <row r="27" spans="1:9" x14ac:dyDescent="0.3">
      <c r="A27" s="134">
        <v>67871</v>
      </c>
      <c r="B27" s="115" t="s">
        <v>623</v>
      </c>
      <c r="C27" s="254">
        <f t="shared" si="1"/>
        <v>16</v>
      </c>
      <c r="D27" s="145" t="s">
        <v>789</v>
      </c>
      <c r="E27" s="136" t="s">
        <v>617</v>
      </c>
      <c r="F27" s="136" t="s">
        <v>790</v>
      </c>
      <c r="G27" s="126">
        <v>550000</v>
      </c>
      <c r="H27" s="132">
        <v>4107.13</v>
      </c>
      <c r="I27" s="13">
        <f t="shared" si="0"/>
        <v>2.96</v>
      </c>
    </row>
    <row r="28" spans="1:9" x14ac:dyDescent="0.3">
      <c r="A28" s="134">
        <v>25034</v>
      </c>
      <c r="B28" s="115" t="s">
        <v>336</v>
      </c>
      <c r="C28" s="254">
        <f t="shared" si="1"/>
        <v>17</v>
      </c>
      <c r="D28" s="145" t="s">
        <v>950</v>
      </c>
      <c r="E28" s="136" t="s">
        <v>623</v>
      </c>
      <c r="F28" s="136" t="s">
        <v>298</v>
      </c>
      <c r="G28" s="126">
        <v>60000</v>
      </c>
      <c r="H28" s="132">
        <v>3997.23</v>
      </c>
      <c r="I28" s="13">
        <f t="shared" si="0"/>
        <v>2.88</v>
      </c>
    </row>
    <row r="29" spans="1:9" x14ac:dyDescent="0.3">
      <c r="A29" s="134">
        <v>160710</v>
      </c>
      <c r="B29" s="115" t="s">
        <v>351</v>
      </c>
      <c r="C29" s="254">
        <f t="shared" si="1"/>
        <v>18</v>
      </c>
      <c r="D29" s="145" t="s">
        <v>951</v>
      </c>
      <c r="E29" s="136" t="s">
        <v>619</v>
      </c>
      <c r="F29" s="136" t="s">
        <v>295</v>
      </c>
      <c r="G29" s="126">
        <v>269000</v>
      </c>
      <c r="H29" s="132">
        <v>3125.51</v>
      </c>
      <c r="I29" s="13">
        <f t="shared" si="0"/>
        <v>2.25</v>
      </c>
    </row>
    <row r="30" spans="1:9" x14ac:dyDescent="0.3">
      <c r="A30" s="134">
        <v>174221</v>
      </c>
      <c r="B30" s="115" t="s">
        <v>616</v>
      </c>
      <c r="C30" s="254">
        <f t="shared" si="1"/>
        <v>19</v>
      </c>
      <c r="D30" s="145" t="s">
        <v>661</v>
      </c>
      <c r="E30" s="136" t="s">
        <v>245</v>
      </c>
      <c r="F30" s="136" t="s">
        <v>276</v>
      </c>
      <c r="G30" s="126">
        <v>200000</v>
      </c>
      <c r="H30" s="132">
        <v>2985.4</v>
      </c>
      <c r="I30" s="13">
        <f t="shared" si="0"/>
        <v>2.15</v>
      </c>
    </row>
    <row r="31" spans="1:9" x14ac:dyDescent="0.3">
      <c r="A31" s="134">
        <v>124385</v>
      </c>
      <c r="B31" s="115" t="s">
        <v>624</v>
      </c>
      <c r="C31" s="254">
        <f t="shared" si="1"/>
        <v>20</v>
      </c>
      <c r="D31" s="145" t="s">
        <v>927</v>
      </c>
      <c r="E31" s="136" t="s">
        <v>928</v>
      </c>
      <c r="F31" s="136" t="s">
        <v>281</v>
      </c>
      <c r="G31" s="126">
        <v>300000</v>
      </c>
      <c r="H31" s="132">
        <v>2945.55</v>
      </c>
      <c r="I31" s="13">
        <f t="shared" si="0"/>
        <v>2.12</v>
      </c>
    </row>
    <row r="32" spans="1:9" x14ac:dyDescent="0.3">
      <c r="A32" s="134">
        <v>19361</v>
      </c>
      <c r="B32" s="115" t="s">
        <v>331</v>
      </c>
      <c r="C32" s="254">
        <f t="shared" si="1"/>
        <v>21</v>
      </c>
      <c r="D32" s="145" t="s">
        <v>724</v>
      </c>
      <c r="E32" s="136" t="s">
        <v>331</v>
      </c>
      <c r="F32" s="136" t="s">
        <v>287</v>
      </c>
      <c r="G32" s="126">
        <v>400000</v>
      </c>
      <c r="H32" s="132">
        <v>2943.6</v>
      </c>
      <c r="I32" s="13">
        <f t="shared" si="0"/>
        <v>2.12</v>
      </c>
    </row>
    <row r="33" spans="1:9" x14ac:dyDescent="0.3">
      <c r="A33" s="134">
        <v>24956</v>
      </c>
      <c r="B33" s="115" t="s">
        <v>625</v>
      </c>
      <c r="C33" s="254">
        <f t="shared" si="1"/>
        <v>22</v>
      </c>
      <c r="D33" s="145" t="s">
        <v>747</v>
      </c>
      <c r="E33" s="136" t="s">
        <v>748</v>
      </c>
      <c r="F33" s="136" t="s">
        <v>277</v>
      </c>
      <c r="G33" s="126">
        <v>168865</v>
      </c>
      <c r="H33" s="132">
        <v>2875.1</v>
      </c>
      <c r="I33" s="13">
        <f t="shared" si="0"/>
        <v>2.0699999999999998</v>
      </c>
    </row>
    <row r="34" spans="1:9" x14ac:dyDescent="0.3">
      <c r="A34" s="134">
        <v>29844</v>
      </c>
      <c r="B34" s="115" t="s">
        <v>376</v>
      </c>
      <c r="C34" s="254">
        <f t="shared" si="1"/>
        <v>23</v>
      </c>
      <c r="D34" s="145" t="s">
        <v>791</v>
      </c>
      <c r="E34" s="136" t="s">
        <v>792</v>
      </c>
      <c r="F34" s="136" t="s">
        <v>277</v>
      </c>
      <c r="G34" s="126">
        <v>180000</v>
      </c>
      <c r="H34" s="132">
        <v>2830.05</v>
      </c>
      <c r="I34" s="13">
        <f t="shared" si="0"/>
        <v>2.04</v>
      </c>
    </row>
    <row r="35" spans="1:9" x14ac:dyDescent="0.3">
      <c r="A35" s="134"/>
      <c r="C35" s="254">
        <f t="shared" si="1"/>
        <v>24</v>
      </c>
      <c r="D35" s="145" t="s">
        <v>808</v>
      </c>
      <c r="E35" s="136" t="s">
        <v>809</v>
      </c>
      <c r="F35" s="136" t="s">
        <v>298</v>
      </c>
      <c r="G35" s="126">
        <v>470000</v>
      </c>
      <c r="H35" s="132">
        <v>2721.3</v>
      </c>
      <c r="I35" s="13">
        <f t="shared" si="0"/>
        <v>1.96</v>
      </c>
    </row>
    <row r="36" spans="1:9" x14ac:dyDescent="0.3">
      <c r="A36" s="134"/>
      <c r="C36" s="254">
        <f t="shared" si="1"/>
        <v>25</v>
      </c>
      <c r="D36" s="145" t="s">
        <v>779</v>
      </c>
      <c r="E36" s="136" t="s">
        <v>394</v>
      </c>
      <c r="F36" s="136" t="s">
        <v>298</v>
      </c>
      <c r="G36" s="126">
        <v>231654</v>
      </c>
      <c r="H36" s="132">
        <v>2689.16</v>
      </c>
      <c r="I36" s="13">
        <f t="shared" si="0"/>
        <v>1.93</v>
      </c>
    </row>
    <row r="37" spans="1:9" x14ac:dyDescent="0.3">
      <c r="A37" s="134"/>
      <c r="C37" s="254">
        <f t="shared" si="1"/>
        <v>26</v>
      </c>
      <c r="D37" s="145" t="s">
        <v>730</v>
      </c>
      <c r="E37" s="136" t="s">
        <v>328</v>
      </c>
      <c r="F37" s="136" t="s">
        <v>288</v>
      </c>
      <c r="G37" s="126">
        <v>1000000</v>
      </c>
      <c r="H37" s="132">
        <v>2272</v>
      </c>
      <c r="I37" s="13">
        <f t="shared" si="0"/>
        <v>1.63</v>
      </c>
    </row>
    <row r="38" spans="1:9" x14ac:dyDescent="0.3">
      <c r="A38" s="134"/>
      <c r="C38" s="254">
        <f t="shared" si="1"/>
        <v>27</v>
      </c>
      <c r="D38" s="145" t="s">
        <v>952</v>
      </c>
      <c r="E38" s="136" t="s">
        <v>953</v>
      </c>
      <c r="F38" s="136" t="s">
        <v>295</v>
      </c>
      <c r="G38" s="126">
        <v>999993</v>
      </c>
      <c r="H38" s="132">
        <v>730.49</v>
      </c>
      <c r="I38" s="13">
        <f t="shared" si="0"/>
        <v>0.53</v>
      </c>
    </row>
    <row r="39" spans="1:9" s="1" customFormat="1" x14ac:dyDescent="0.3">
      <c r="A39" s="105"/>
      <c r="B39" s="79"/>
      <c r="C39" s="15"/>
      <c r="D39" s="256" t="s">
        <v>17</v>
      </c>
      <c r="E39" s="23"/>
      <c r="F39" s="23"/>
      <c r="G39" s="24"/>
      <c r="H39" s="29">
        <f>SUM(H12:H38)</f>
        <v>134259.19999999998</v>
      </c>
      <c r="I39" s="30">
        <f>SUM(I12:I38)</f>
        <v>96.62</v>
      </c>
    </row>
    <row r="40" spans="1:9" x14ac:dyDescent="0.3">
      <c r="A40" s="134"/>
      <c r="C40" s="254" t="s">
        <v>18</v>
      </c>
      <c r="D40" s="257" t="s">
        <v>63</v>
      </c>
      <c r="E40" s="136"/>
      <c r="F40" s="136"/>
      <c r="G40" s="126"/>
      <c r="H40" s="138" t="s">
        <v>20</v>
      </c>
      <c r="I40" s="139" t="s">
        <v>20</v>
      </c>
    </row>
    <row r="41" spans="1:9" s="1" customFormat="1" x14ac:dyDescent="0.3">
      <c r="A41" s="79"/>
      <c r="B41" s="79"/>
      <c r="C41" s="15"/>
      <c r="D41" s="258" t="s">
        <v>21</v>
      </c>
      <c r="E41" s="44"/>
      <c r="F41" s="259"/>
      <c r="G41" s="260"/>
      <c r="H41" s="261">
        <f>H39</f>
        <v>134259.19999999998</v>
      </c>
      <c r="I41" s="30">
        <f>I39</f>
        <v>96.62</v>
      </c>
    </row>
    <row r="42" spans="1:9" x14ac:dyDescent="0.3">
      <c r="C42" s="262" t="s">
        <v>22</v>
      </c>
      <c r="D42" s="255" t="s">
        <v>23</v>
      </c>
      <c r="E42" s="136"/>
      <c r="F42" s="136"/>
      <c r="G42" s="137"/>
      <c r="H42" s="140"/>
      <c r="I42" s="141"/>
    </row>
    <row r="43" spans="1:9" x14ac:dyDescent="0.3">
      <c r="C43" s="254" t="s">
        <v>15</v>
      </c>
      <c r="D43" s="42" t="s">
        <v>16</v>
      </c>
      <c r="E43" s="136"/>
      <c r="F43" s="136"/>
      <c r="G43" s="137"/>
      <c r="H43" s="140"/>
      <c r="I43" s="141"/>
    </row>
    <row r="44" spans="1:9" x14ac:dyDescent="0.3">
      <c r="C44" s="254"/>
      <c r="D44" s="42" t="s">
        <v>24</v>
      </c>
      <c r="E44" s="136"/>
      <c r="F44" s="136"/>
      <c r="G44" s="137"/>
      <c r="H44" s="144" t="s">
        <v>20</v>
      </c>
      <c r="I44" s="13" t="s">
        <v>20</v>
      </c>
    </row>
    <row r="45" spans="1:9" x14ac:dyDescent="0.3">
      <c r="C45" s="254"/>
      <c r="D45" s="42" t="s">
        <v>25</v>
      </c>
      <c r="E45" s="136"/>
      <c r="F45" s="136"/>
      <c r="G45" s="137"/>
      <c r="H45" s="144" t="s">
        <v>20</v>
      </c>
      <c r="I45" s="13" t="s">
        <v>20</v>
      </c>
    </row>
    <row r="46" spans="1:9" x14ac:dyDescent="0.3">
      <c r="C46" s="254"/>
      <c r="D46" s="42" t="s">
        <v>26</v>
      </c>
      <c r="E46" s="136"/>
      <c r="F46" s="136"/>
      <c r="G46" s="137"/>
      <c r="H46" s="144" t="s">
        <v>20</v>
      </c>
      <c r="I46" s="13" t="s">
        <v>20</v>
      </c>
    </row>
    <row r="47" spans="1:9" x14ac:dyDescent="0.3">
      <c r="C47" s="254" t="s">
        <v>18</v>
      </c>
      <c r="D47" s="42" t="s">
        <v>27</v>
      </c>
      <c r="E47" s="136"/>
      <c r="F47" s="136"/>
      <c r="G47" s="137"/>
      <c r="H47" s="144" t="s">
        <v>20</v>
      </c>
      <c r="I47" s="13" t="s">
        <v>20</v>
      </c>
    </row>
    <row r="48" spans="1:9" x14ac:dyDescent="0.3">
      <c r="C48" s="254"/>
      <c r="D48" s="42" t="s">
        <v>25</v>
      </c>
      <c r="E48" s="136"/>
      <c r="F48" s="136"/>
      <c r="G48" s="137"/>
      <c r="H48" s="144" t="s">
        <v>20</v>
      </c>
      <c r="I48" s="13" t="s">
        <v>20</v>
      </c>
    </row>
    <row r="49" spans="3:10" x14ac:dyDescent="0.3">
      <c r="C49" s="254"/>
      <c r="D49" s="42" t="s">
        <v>26</v>
      </c>
      <c r="E49" s="136"/>
      <c r="F49" s="136"/>
      <c r="G49" s="137"/>
      <c r="H49" s="144" t="s">
        <v>20</v>
      </c>
      <c r="I49" s="13" t="s">
        <v>20</v>
      </c>
    </row>
    <row r="50" spans="3:10" x14ac:dyDescent="0.3">
      <c r="C50" s="254" t="s">
        <v>28</v>
      </c>
      <c r="D50" s="145" t="s">
        <v>29</v>
      </c>
      <c r="E50" s="131"/>
      <c r="F50" s="124"/>
      <c r="G50" s="124"/>
      <c r="H50" s="144" t="s">
        <v>20</v>
      </c>
      <c r="I50" s="13" t="s">
        <v>20</v>
      </c>
    </row>
    <row r="51" spans="3:10" x14ac:dyDescent="0.3">
      <c r="C51" s="195"/>
      <c r="D51" s="255" t="s">
        <v>21</v>
      </c>
      <c r="E51" s="131"/>
      <c r="F51" s="146"/>
      <c r="G51" s="124"/>
      <c r="H51" s="147" t="s">
        <v>20</v>
      </c>
      <c r="I51" s="40" t="s">
        <v>20</v>
      </c>
    </row>
    <row r="52" spans="3:10" x14ac:dyDescent="0.3">
      <c r="C52" s="262" t="s">
        <v>30</v>
      </c>
      <c r="D52" s="255" t="s">
        <v>31</v>
      </c>
      <c r="E52" s="131"/>
      <c r="F52" s="146"/>
      <c r="G52" s="124"/>
      <c r="H52" s="138"/>
      <c r="I52" s="148"/>
    </row>
    <row r="53" spans="3:10" x14ac:dyDescent="0.3">
      <c r="C53" s="195"/>
      <c r="D53" s="42" t="s">
        <v>32</v>
      </c>
      <c r="E53" s="131"/>
      <c r="F53" s="146"/>
      <c r="G53" s="124"/>
      <c r="H53" s="144" t="s">
        <v>20</v>
      </c>
      <c r="I53" s="13" t="s">
        <v>20</v>
      </c>
    </row>
    <row r="54" spans="3:10" x14ac:dyDescent="0.3">
      <c r="C54" s="195"/>
      <c r="D54" s="42" t="s">
        <v>33</v>
      </c>
      <c r="E54" s="131"/>
      <c r="F54" s="146"/>
      <c r="G54" s="124"/>
      <c r="H54" s="144" t="s">
        <v>20</v>
      </c>
      <c r="I54" s="13" t="s">
        <v>20</v>
      </c>
    </row>
    <row r="55" spans="3:10" x14ac:dyDescent="0.3">
      <c r="C55" s="195"/>
      <c r="D55" s="42" t="s">
        <v>34</v>
      </c>
      <c r="E55" s="131"/>
      <c r="F55" s="146"/>
      <c r="G55" s="124"/>
      <c r="H55" s="144" t="s">
        <v>20</v>
      </c>
      <c r="I55" s="13" t="s">
        <v>20</v>
      </c>
    </row>
    <row r="56" spans="3:10" x14ac:dyDescent="0.3">
      <c r="C56" s="195"/>
      <c r="D56" s="195" t="s">
        <v>1091</v>
      </c>
      <c r="E56" s="131"/>
      <c r="F56" s="146"/>
      <c r="G56" s="124"/>
      <c r="H56" s="263">
        <v>5454.93</v>
      </c>
      <c r="I56" s="214">
        <f>ROUND((H56/$H$65*100),2)</f>
        <v>3.92</v>
      </c>
    </row>
    <row r="57" spans="3:10" x14ac:dyDescent="0.3">
      <c r="C57" s="195"/>
      <c r="D57" s="255" t="s">
        <v>21</v>
      </c>
      <c r="E57" s="131"/>
      <c r="F57" s="146"/>
      <c r="G57" s="124"/>
      <c r="H57" s="264">
        <f>+H56</f>
        <v>5454.93</v>
      </c>
      <c r="I57" s="150">
        <f>SUM(I56)</f>
        <v>3.92</v>
      </c>
    </row>
    <row r="58" spans="3:10" x14ac:dyDescent="0.3">
      <c r="C58" s="262" t="s">
        <v>35</v>
      </c>
      <c r="D58" s="255" t="s">
        <v>36</v>
      </c>
      <c r="E58" s="131"/>
      <c r="F58" s="146"/>
      <c r="G58" s="124"/>
      <c r="H58" s="151"/>
      <c r="I58" s="13"/>
    </row>
    <row r="59" spans="3:10" x14ac:dyDescent="0.3">
      <c r="C59" s="195"/>
      <c r="D59" s="42" t="s">
        <v>37</v>
      </c>
      <c r="E59" s="131"/>
      <c r="F59" s="146"/>
      <c r="G59" s="124"/>
      <c r="H59" s="144" t="s">
        <v>20</v>
      </c>
      <c r="I59" s="13" t="s">
        <v>20</v>
      </c>
    </row>
    <row r="60" spans="3:10" x14ac:dyDescent="0.3">
      <c r="C60" s="195"/>
      <c r="D60" s="42" t="s">
        <v>38</v>
      </c>
      <c r="E60" s="131"/>
      <c r="F60" s="146"/>
      <c r="G60" s="124"/>
      <c r="H60" s="144" t="s">
        <v>20</v>
      </c>
      <c r="I60" s="13" t="s">
        <v>20</v>
      </c>
    </row>
    <row r="61" spans="3:10" x14ac:dyDescent="0.3">
      <c r="C61" s="195"/>
      <c r="D61" s="255" t="s">
        <v>21</v>
      </c>
      <c r="E61" s="131"/>
      <c r="F61" s="146"/>
      <c r="G61" s="124"/>
      <c r="H61" s="147" t="s">
        <v>20</v>
      </c>
      <c r="I61" s="40" t="s">
        <v>20</v>
      </c>
    </row>
    <row r="62" spans="3:10" x14ac:dyDescent="0.3">
      <c r="C62" s="262" t="s">
        <v>39</v>
      </c>
      <c r="D62" s="255" t="s">
        <v>40</v>
      </c>
      <c r="E62" s="131"/>
      <c r="F62" s="146"/>
      <c r="G62" s="124"/>
      <c r="H62" s="151"/>
      <c r="I62" s="148"/>
    </row>
    <row r="63" spans="3:10" x14ac:dyDescent="0.3">
      <c r="C63" s="195"/>
      <c r="D63" s="145" t="s">
        <v>41</v>
      </c>
      <c r="E63" s="131"/>
      <c r="F63" s="146"/>
      <c r="G63" s="124"/>
      <c r="H63" s="144">
        <f>+H65-H41-H57</f>
        <v>-729.59999999998399</v>
      </c>
      <c r="I63" s="214">
        <f>ROUND((H63/$H$65*100),2)-0.02</f>
        <v>-0.54</v>
      </c>
      <c r="J63" s="142"/>
    </row>
    <row r="64" spans="3:10" x14ac:dyDescent="0.3">
      <c r="C64" s="262"/>
      <c r="D64" s="255" t="s">
        <v>21</v>
      </c>
      <c r="E64" s="131"/>
      <c r="F64" s="146"/>
      <c r="G64" s="131"/>
      <c r="H64" s="159">
        <f>+H63</f>
        <v>-729.59999999998399</v>
      </c>
      <c r="I64" s="150">
        <f>+I63</f>
        <v>-0.54</v>
      </c>
    </row>
    <row r="65" spans="2:9" ht="15.75" thickBot="1" x14ac:dyDescent="0.35">
      <c r="B65" s="115" t="s">
        <v>141</v>
      </c>
      <c r="C65" s="265"/>
      <c r="D65" s="266" t="s">
        <v>43</v>
      </c>
      <c r="E65" s="267"/>
      <c r="F65" s="268"/>
      <c r="G65" s="268"/>
      <c r="H65" s="226">
        <v>138984.53</v>
      </c>
      <c r="I65" s="269">
        <f>+I41+I57+I64</f>
        <v>100</v>
      </c>
    </row>
    <row r="66" spans="2:9" x14ac:dyDescent="0.3">
      <c r="C66" s="165"/>
      <c r="D66" s="166" t="s">
        <v>45</v>
      </c>
      <c r="E66" s="166"/>
      <c r="F66" s="167"/>
      <c r="G66" s="167"/>
      <c r="H66" s="167"/>
      <c r="I66" s="133"/>
    </row>
    <row r="67" spans="2:9" x14ac:dyDescent="0.3">
      <c r="C67" s="165"/>
      <c r="D67" s="168" t="s">
        <v>46</v>
      </c>
      <c r="E67" s="168"/>
      <c r="F67" s="167"/>
      <c r="G67" s="169" t="s">
        <v>20</v>
      </c>
      <c r="H67" s="170"/>
      <c r="I67" s="133"/>
    </row>
    <row r="68" spans="2:9" x14ac:dyDescent="0.3">
      <c r="C68" s="165"/>
      <c r="D68" s="168" t="s">
        <v>47</v>
      </c>
      <c r="E68" s="168"/>
      <c r="F68" s="167"/>
      <c r="G68" s="169" t="s">
        <v>20</v>
      </c>
      <c r="H68" s="170"/>
      <c r="I68" s="133"/>
    </row>
    <row r="69" spans="2:9" x14ac:dyDescent="0.3">
      <c r="B69" s="115" t="s">
        <v>141</v>
      </c>
      <c r="C69" s="165"/>
      <c r="D69" s="168" t="s">
        <v>65</v>
      </c>
      <c r="E69" s="168"/>
      <c r="F69" s="167"/>
      <c r="G69" s="171"/>
      <c r="H69" s="170"/>
      <c r="I69" s="133"/>
    </row>
    <row r="70" spans="2:9" x14ac:dyDescent="0.3">
      <c r="C70" s="165"/>
      <c r="D70" s="168" t="s">
        <v>66</v>
      </c>
      <c r="E70" s="168"/>
      <c r="F70" s="167"/>
      <c r="G70" s="386" t="s">
        <v>1035</v>
      </c>
      <c r="H70" s="170"/>
      <c r="I70" s="133"/>
    </row>
    <row r="71" spans="2:9" x14ac:dyDescent="0.3">
      <c r="C71" s="165"/>
      <c r="D71" s="168" t="s">
        <v>67</v>
      </c>
      <c r="E71" s="168"/>
      <c r="F71" s="167"/>
      <c r="G71" s="386" t="s">
        <v>1036</v>
      </c>
      <c r="H71" s="170"/>
      <c r="I71" s="133"/>
    </row>
    <row r="72" spans="2:9" x14ac:dyDescent="0.3">
      <c r="C72" s="165"/>
      <c r="D72" s="168" t="s">
        <v>68</v>
      </c>
      <c r="E72" s="168"/>
      <c r="F72" s="167"/>
      <c r="G72" s="386" t="s">
        <v>1037</v>
      </c>
      <c r="H72" s="170"/>
      <c r="I72" s="133"/>
    </row>
    <row r="73" spans="2:9" x14ac:dyDescent="0.3">
      <c r="C73" s="165"/>
      <c r="D73" s="168" t="s">
        <v>69</v>
      </c>
      <c r="E73" s="168"/>
      <c r="F73" s="167"/>
      <c r="G73" s="385" t="s">
        <v>1038</v>
      </c>
      <c r="H73" s="170"/>
      <c r="I73" s="133"/>
    </row>
    <row r="74" spans="2:9" x14ac:dyDescent="0.3">
      <c r="B74" s="115" t="s">
        <v>141</v>
      </c>
      <c r="C74" s="165"/>
      <c r="D74" s="168" t="s">
        <v>70</v>
      </c>
      <c r="E74" s="168"/>
      <c r="F74" s="167"/>
      <c r="G74" s="173"/>
      <c r="H74" s="170"/>
      <c r="I74" s="229"/>
    </row>
    <row r="75" spans="2:9" x14ac:dyDescent="0.3">
      <c r="B75" s="115" t="s">
        <v>143</v>
      </c>
      <c r="C75" s="165"/>
      <c r="D75" s="168" t="s">
        <v>66</v>
      </c>
      <c r="E75" s="168"/>
      <c r="F75" s="167"/>
      <c r="G75" s="384">
        <v>27.056000000000001</v>
      </c>
      <c r="H75" s="170"/>
      <c r="I75" s="229"/>
    </row>
    <row r="76" spans="2:9" x14ac:dyDescent="0.3">
      <c r="B76" s="115" t="s">
        <v>144</v>
      </c>
      <c r="C76" s="165"/>
      <c r="D76" s="168" t="s">
        <v>67</v>
      </c>
      <c r="E76" s="168"/>
      <c r="F76" s="167"/>
      <c r="G76" s="384">
        <v>19.680099999999999</v>
      </c>
      <c r="H76" s="170"/>
      <c r="I76" s="229"/>
    </row>
    <row r="77" spans="2:9" x14ac:dyDescent="0.3">
      <c r="B77" s="115" t="s">
        <v>145</v>
      </c>
      <c r="C77" s="165"/>
      <c r="D77" s="168" t="s">
        <v>68</v>
      </c>
      <c r="E77" s="168"/>
      <c r="F77" s="167"/>
      <c r="G77" s="384">
        <v>25.377099999999999</v>
      </c>
      <c r="H77" s="170"/>
      <c r="I77" s="229"/>
    </row>
    <row r="78" spans="2:9" x14ac:dyDescent="0.3">
      <c r="B78" s="115" t="s">
        <v>146</v>
      </c>
      <c r="C78" s="165"/>
      <c r="D78" s="168" t="s">
        <v>69</v>
      </c>
      <c r="E78" s="168"/>
      <c r="F78" s="167"/>
      <c r="G78" s="384">
        <v>18.1677</v>
      </c>
      <c r="H78" s="170"/>
      <c r="I78" s="229"/>
    </row>
    <row r="79" spans="2:9" x14ac:dyDescent="0.3">
      <c r="C79" s="165"/>
      <c r="D79" s="168" t="s">
        <v>51</v>
      </c>
      <c r="E79" s="168"/>
      <c r="F79" s="167"/>
      <c r="G79" s="169" t="s">
        <v>20</v>
      </c>
      <c r="H79" s="170"/>
      <c r="I79" s="229"/>
    </row>
    <row r="80" spans="2:9" x14ac:dyDescent="0.3">
      <c r="C80" s="165"/>
      <c r="D80" s="61" t="s">
        <v>52</v>
      </c>
      <c r="E80" s="168"/>
      <c r="F80" s="167"/>
      <c r="G80" s="169" t="s">
        <v>20</v>
      </c>
      <c r="H80" s="170"/>
      <c r="I80" s="229"/>
    </row>
    <row r="81" spans="2:9" x14ac:dyDescent="0.3">
      <c r="B81" s="115" t="s">
        <v>141</v>
      </c>
      <c r="C81" s="165"/>
      <c r="D81" s="65" t="s">
        <v>53</v>
      </c>
      <c r="E81" s="65"/>
      <c r="F81" s="167"/>
      <c r="G81" s="388">
        <v>1.2521266547384835</v>
      </c>
      <c r="H81" s="170"/>
      <c r="I81" s="229"/>
    </row>
    <row r="82" spans="2:9" x14ac:dyDescent="0.3">
      <c r="C82" s="165"/>
      <c r="D82" s="65" t="s">
        <v>54</v>
      </c>
      <c r="E82" s="65"/>
      <c r="F82" s="167"/>
      <c r="G82" s="231" t="s">
        <v>75</v>
      </c>
      <c r="H82" s="170"/>
      <c r="I82" s="229"/>
    </row>
    <row r="83" spans="2:9" x14ac:dyDescent="0.3">
      <c r="C83" s="165"/>
      <c r="D83" s="459" t="s">
        <v>76</v>
      </c>
      <c r="E83" s="459"/>
      <c r="F83" s="175" t="s">
        <v>77</v>
      </c>
      <c r="G83" s="175" t="s">
        <v>78</v>
      </c>
      <c r="H83" s="170"/>
      <c r="I83" s="229"/>
    </row>
    <row r="84" spans="2:9" x14ac:dyDescent="0.3">
      <c r="C84" s="165"/>
      <c r="D84" s="460" t="s">
        <v>79</v>
      </c>
      <c r="E84" s="461"/>
      <c r="F84" s="402">
        <v>2</v>
      </c>
      <c r="G84" s="402">
        <v>2</v>
      </c>
      <c r="H84" s="170"/>
      <c r="I84" s="229"/>
    </row>
    <row r="85" spans="2:9" x14ac:dyDescent="0.3">
      <c r="C85" s="165"/>
      <c r="D85" s="460" t="s">
        <v>80</v>
      </c>
      <c r="E85" s="461"/>
      <c r="F85" s="402">
        <v>2</v>
      </c>
      <c r="G85" s="402">
        <v>2</v>
      </c>
      <c r="H85" s="170"/>
      <c r="I85" s="229"/>
    </row>
    <row r="86" spans="2:9" x14ac:dyDescent="0.3">
      <c r="C86" s="161"/>
      <c r="D86" s="162" t="s">
        <v>142</v>
      </c>
      <c r="E86" s="162"/>
      <c r="F86" s="163"/>
      <c r="G86" s="163"/>
      <c r="H86" s="164"/>
      <c r="I86" s="133"/>
    </row>
    <row r="87" spans="2:9" x14ac:dyDescent="0.3">
      <c r="C87" s="161"/>
      <c r="D87" s="162" t="s">
        <v>1002</v>
      </c>
      <c r="E87" s="162"/>
      <c r="F87" s="163"/>
      <c r="G87" s="163"/>
      <c r="H87" s="164"/>
      <c r="I87" s="133"/>
    </row>
    <row r="88" spans="2:9" x14ac:dyDescent="0.3">
      <c r="C88" s="161"/>
      <c r="D88" s="162" t="s">
        <v>1001</v>
      </c>
      <c r="E88" s="162"/>
      <c r="F88" s="163"/>
      <c r="G88" s="163"/>
      <c r="H88" s="164"/>
      <c r="I88" s="133"/>
    </row>
    <row r="89" spans="2:9" s="238" customFormat="1" x14ac:dyDescent="0.3">
      <c r="C89" s="242">
        <v>40268</v>
      </c>
      <c r="D89" s="242"/>
      <c r="E89" s="242"/>
      <c r="F89" s="239"/>
      <c r="G89" s="240"/>
      <c r="H89" s="243"/>
    </row>
    <row r="90" spans="2:9" s="238" customFormat="1" x14ac:dyDescent="0.3">
      <c r="C90" s="242">
        <v>40086</v>
      </c>
      <c r="D90" s="242"/>
      <c r="E90" s="242"/>
      <c r="F90" s="239"/>
      <c r="G90" s="240"/>
    </row>
    <row r="91" spans="2:9" s="238" customFormat="1" x14ac:dyDescent="0.3">
      <c r="F91" s="239"/>
      <c r="G91" s="240"/>
    </row>
    <row r="93" spans="2:9" x14ac:dyDescent="0.3">
      <c r="D93" s="182"/>
      <c r="E93" s="182"/>
    </row>
  </sheetData>
  <customSheetViews>
    <customSheetView guid="{62DD1CA0-C4DB-4681-AB87-8E5B064DADBB}" scale="85" showPageBreaks="1" showGridLines="0" fitToPage="1" printArea="1" hiddenColumns="1" view="pageBreakPreview" topLeftCell="C52">
      <selection activeCell="E20" sqref="E20"/>
      <colBreaks count="1" manualBreakCount="1">
        <brk id="9" max="70" man="1"/>
      </col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70">
      <selection activeCell="D93" sqref="D93"/>
      <colBreaks count="1" manualBreakCount="1">
        <brk id="9" max="70" man="1"/>
      </colBreaks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70">
      <selection activeCell="D93" sqref="D93"/>
      <colBreaks count="1" manualBreakCount="1">
        <brk id="9" max="70" man="1"/>
      </colBreaks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1">
      <selection activeCell="C1" sqref="C1:I1"/>
      <colBreaks count="1" manualBreakCount="1">
        <brk id="9" max="70" man="1"/>
      </col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1">
      <selection activeCell="G67" sqref="G67:G70"/>
      <colBreaks count="1" manualBreakCount="1">
        <brk id="9" max="70" man="1"/>
      </colBreaks>
      <pageMargins left="0.7" right="0.7" top="0.75" bottom="0.75" header="0.3" footer="0.3"/>
      <pageSetup paperSize="9" scale="48" fitToHeight="0" orientation="portrait" r:id="rId5"/>
    </customSheetView>
  </customSheetViews>
  <mergeCells count="11">
    <mergeCell ref="C7:I7"/>
    <mergeCell ref="C8:I8"/>
    <mergeCell ref="D83:E83"/>
    <mergeCell ref="D84:E84"/>
    <mergeCell ref="D85:E85"/>
    <mergeCell ref="C6:I6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50" fitToHeight="0" orientation="portrait" r:id="rId6"/>
  <colBreaks count="1" manualBreakCount="1">
    <brk id="9" max="70" man="1"/>
  </colBreaks>
  <ignoredErrors>
    <ignoredError sqref="G70:G7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2"/>
  <sheetViews>
    <sheetView showGridLines="0" view="pageBreakPreview" topLeftCell="C1" zoomScale="85" zoomScaleNormal="85" zoomScaleSheetLayoutView="85" workbookViewId="0">
      <pane ySplit="8" topLeftCell="A63" activePane="bottomLeft" state="frozen"/>
      <selection activeCell="E20" sqref="E20"/>
      <selection pane="bottomLeft" activeCell="E20" sqref="E20"/>
    </sheetView>
  </sheetViews>
  <sheetFormatPr defaultColWidth="15.85546875" defaultRowHeight="15" x14ac:dyDescent="0.3"/>
  <cols>
    <col min="1" max="1" width="8" style="115" hidden="1" customWidth="1"/>
    <col min="2" max="2" width="5.42578125" style="115" hidden="1" customWidth="1"/>
    <col min="3" max="3" width="7.140625" style="116" customWidth="1"/>
    <col min="4" max="4" width="75.7109375" style="116" customWidth="1"/>
    <col min="5" max="5" width="16.140625" style="116" customWidth="1"/>
    <col min="6" max="6" width="25" style="177" customWidth="1"/>
    <col min="7" max="7" width="21.28515625" style="178" bestFit="1" customWidth="1"/>
    <col min="8" max="8" width="19" style="116" customWidth="1"/>
    <col min="9" max="9" width="20.5703125" style="116" customWidth="1"/>
    <col min="10" max="16384" width="15.85546875" style="116"/>
  </cols>
  <sheetData>
    <row r="1" spans="1:9" ht="27" x14ac:dyDescent="0.45">
      <c r="C1" s="429" t="s">
        <v>0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1094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+'YO07'!C5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62" t="s">
        <v>3</v>
      </c>
      <c r="D6" s="463"/>
      <c r="E6" s="463"/>
      <c r="F6" s="463"/>
      <c r="G6" s="463"/>
      <c r="H6" s="463"/>
      <c r="I6" s="464"/>
    </row>
    <row r="7" spans="1:9" s="119" customFormat="1" x14ac:dyDescent="0.3">
      <c r="A7" s="118"/>
      <c r="B7" s="118"/>
      <c r="C7" s="455" t="s">
        <v>1070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8" t="s">
        <v>1071</v>
      </c>
      <c r="D8" s="444"/>
      <c r="E8" s="444"/>
      <c r="F8" s="444"/>
      <c r="G8" s="444"/>
      <c r="H8" s="444"/>
      <c r="I8" s="445"/>
    </row>
    <row r="9" spans="1:9" ht="38.25" customHeight="1" thickBot="1" x14ac:dyDescent="0.35">
      <c r="C9" s="271" t="s">
        <v>4</v>
      </c>
      <c r="D9" s="272" t="s">
        <v>5</v>
      </c>
      <c r="E9" s="186" t="s">
        <v>6</v>
      </c>
      <c r="F9" s="273" t="s">
        <v>7</v>
      </c>
      <c r="G9" s="186" t="s">
        <v>8</v>
      </c>
      <c r="H9" s="5" t="s">
        <v>9</v>
      </c>
      <c r="I9" s="274" t="s">
        <v>10</v>
      </c>
    </row>
    <row r="10" spans="1:9" x14ac:dyDescent="0.3">
      <c r="C10" s="248" t="s">
        <v>11</v>
      </c>
      <c r="D10" s="275" t="s">
        <v>12</v>
      </c>
      <c r="E10" s="250"/>
      <c r="F10" s="251"/>
      <c r="G10" s="252"/>
      <c r="H10" s="252"/>
      <c r="I10" s="253"/>
    </row>
    <row r="11" spans="1:9" x14ac:dyDescent="0.3">
      <c r="A11" s="128" t="s">
        <v>13</v>
      </c>
      <c r="B11" s="128" t="s">
        <v>14</v>
      </c>
      <c r="C11" s="254" t="s">
        <v>15</v>
      </c>
      <c r="D11" s="130" t="s">
        <v>55</v>
      </c>
      <c r="E11" s="131"/>
      <c r="F11" s="125"/>
      <c r="G11" s="126"/>
      <c r="H11" s="132"/>
      <c r="I11" s="229"/>
    </row>
    <row r="12" spans="1:9" x14ac:dyDescent="0.3">
      <c r="A12" s="134">
        <v>7429</v>
      </c>
      <c r="B12" s="115" t="s">
        <v>224</v>
      </c>
      <c r="C12" s="254">
        <v>1</v>
      </c>
      <c r="D12" s="135" t="s">
        <v>647</v>
      </c>
      <c r="E12" s="136" t="s">
        <v>223</v>
      </c>
      <c r="F12" s="136" t="s">
        <v>273</v>
      </c>
      <c r="G12" s="137">
        <v>5745342</v>
      </c>
      <c r="H12" s="132">
        <v>133228.74</v>
      </c>
      <c r="I12" s="127">
        <f>ROUND((H12/$H$67*100),2)</f>
        <v>9.85</v>
      </c>
    </row>
    <row r="13" spans="1:9" x14ac:dyDescent="0.3">
      <c r="A13" s="134">
        <v>6663</v>
      </c>
      <c r="B13" s="115" t="s">
        <v>232</v>
      </c>
      <c r="C13" s="254">
        <f>+C12+1</f>
        <v>2</v>
      </c>
      <c r="D13" s="135" t="s">
        <v>650</v>
      </c>
      <c r="E13" s="136" t="s">
        <v>227</v>
      </c>
      <c r="F13" s="136" t="s">
        <v>277</v>
      </c>
      <c r="G13" s="137">
        <v>11314855</v>
      </c>
      <c r="H13" s="132">
        <v>84165.55</v>
      </c>
      <c r="I13" s="127">
        <f t="shared" ref="I13:I40" si="0">ROUND((H13/$H$67*100),2)</f>
        <v>6.23</v>
      </c>
    </row>
    <row r="14" spans="1:9" x14ac:dyDescent="0.3">
      <c r="A14" s="134">
        <v>2232</v>
      </c>
      <c r="B14" s="115" t="s">
        <v>223</v>
      </c>
      <c r="C14" s="254">
        <f t="shared" ref="C14:C40" si="1">+C13+1</f>
        <v>3</v>
      </c>
      <c r="D14" s="135" t="s">
        <v>656</v>
      </c>
      <c r="E14" s="136" t="s">
        <v>236</v>
      </c>
      <c r="F14" s="136" t="s">
        <v>273</v>
      </c>
      <c r="G14" s="137">
        <v>10601268</v>
      </c>
      <c r="H14" s="132">
        <v>82398.36</v>
      </c>
      <c r="I14" s="127">
        <f t="shared" si="0"/>
        <v>6.09</v>
      </c>
    </row>
    <row r="15" spans="1:9" x14ac:dyDescent="0.3">
      <c r="A15" s="134">
        <v>27813</v>
      </c>
      <c r="B15" s="115" t="s">
        <v>235</v>
      </c>
      <c r="C15" s="254">
        <f t="shared" si="1"/>
        <v>4</v>
      </c>
      <c r="D15" s="135" t="s">
        <v>649</v>
      </c>
      <c r="E15" s="136" t="s">
        <v>224</v>
      </c>
      <c r="F15" s="136" t="s">
        <v>274</v>
      </c>
      <c r="G15" s="137">
        <v>4135201</v>
      </c>
      <c r="H15" s="132">
        <v>81391.09</v>
      </c>
      <c r="I15" s="127">
        <f t="shared" si="0"/>
        <v>6.02</v>
      </c>
    </row>
    <row r="16" spans="1:9" x14ac:dyDescent="0.3">
      <c r="A16" s="134">
        <v>143417</v>
      </c>
      <c r="B16" s="115" t="s">
        <v>618</v>
      </c>
      <c r="C16" s="254">
        <f t="shared" si="1"/>
        <v>5</v>
      </c>
      <c r="D16" s="135" t="s">
        <v>655</v>
      </c>
      <c r="E16" s="136" t="s">
        <v>229</v>
      </c>
      <c r="F16" s="136" t="s">
        <v>278</v>
      </c>
      <c r="G16" s="137">
        <v>5540750</v>
      </c>
      <c r="H16" s="132">
        <v>76756.009999999995</v>
      </c>
      <c r="I16" s="127">
        <f t="shared" si="0"/>
        <v>5.68</v>
      </c>
    </row>
    <row r="17" spans="1:9" x14ac:dyDescent="0.3">
      <c r="A17" s="134">
        <v>2235</v>
      </c>
      <c r="B17" s="115" t="s">
        <v>269</v>
      </c>
      <c r="C17" s="254">
        <f t="shared" si="1"/>
        <v>6</v>
      </c>
      <c r="D17" s="135" t="s">
        <v>698</v>
      </c>
      <c r="E17" s="136" t="s">
        <v>311</v>
      </c>
      <c r="F17" s="136" t="s">
        <v>273</v>
      </c>
      <c r="G17" s="137">
        <v>8801839</v>
      </c>
      <c r="H17" s="132">
        <v>59883.31</v>
      </c>
      <c r="I17" s="127">
        <f t="shared" si="0"/>
        <v>4.43</v>
      </c>
    </row>
    <row r="18" spans="1:9" x14ac:dyDescent="0.3">
      <c r="A18" s="134">
        <v>2228</v>
      </c>
      <c r="B18" s="115" t="s">
        <v>260</v>
      </c>
      <c r="C18" s="254">
        <f t="shared" si="1"/>
        <v>7</v>
      </c>
      <c r="D18" s="135" t="s">
        <v>659</v>
      </c>
      <c r="E18" s="136" t="s">
        <v>232</v>
      </c>
      <c r="F18" s="136" t="s">
        <v>279</v>
      </c>
      <c r="G18" s="137">
        <v>893048</v>
      </c>
      <c r="H18" s="132">
        <v>59589.07</v>
      </c>
      <c r="I18" s="127">
        <f t="shared" si="0"/>
        <v>4.41</v>
      </c>
    </row>
    <row r="19" spans="1:9" x14ac:dyDescent="0.3">
      <c r="A19" s="134">
        <v>29242</v>
      </c>
      <c r="B19" s="115" t="s">
        <v>256</v>
      </c>
      <c r="C19" s="254">
        <f t="shared" si="1"/>
        <v>8</v>
      </c>
      <c r="D19" s="135" t="s">
        <v>658</v>
      </c>
      <c r="E19" s="136" t="s">
        <v>235</v>
      </c>
      <c r="F19" s="136" t="s">
        <v>273</v>
      </c>
      <c r="G19" s="137">
        <v>3171687</v>
      </c>
      <c r="H19" s="132">
        <v>56456.03</v>
      </c>
      <c r="I19" s="127">
        <f t="shared" si="0"/>
        <v>4.18</v>
      </c>
    </row>
    <row r="20" spans="1:9" x14ac:dyDescent="0.3">
      <c r="A20" s="134">
        <v>158019</v>
      </c>
      <c r="B20" s="115" t="s">
        <v>250</v>
      </c>
      <c r="C20" s="254">
        <f t="shared" si="1"/>
        <v>9</v>
      </c>
      <c r="D20" s="135" t="s">
        <v>660</v>
      </c>
      <c r="E20" s="136" t="s">
        <v>250</v>
      </c>
      <c r="F20" s="136" t="s">
        <v>274</v>
      </c>
      <c r="G20" s="137">
        <v>1817855</v>
      </c>
      <c r="H20" s="132">
        <v>54990.11</v>
      </c>
      <c r="I20" s="127">
        <f t="shared" si="0"/>
        <v>4.07</v>
      </c>
    </row>
    <row r="21" spans="1:9" x14ac:dyDescent="0.3">
      <c r="A21" s="134">
        <v>23538</v>
      </c>
      <c r="B21" s="115" t="s">
        <v>613</v>
      </c>
      <c r="C21" s="254">
        <f t="shared" si="1"/>
        <v>10</v>
      </c>
      <c r="D21" s="135" t="s">
        <v>653</v>
      </c>
      <c r="E21" s="136" t="s">
        <v>230</v>
      </c>
      <c r="F21" s="136" t="s">
        <v>277</v>
      </c>
      <c r="G21" s="137">
        <v>2652616</v>
      </c>
      <c r="H21" s="132">
        <v>53096.09</v>
      </c>
      <c r="I21" s="127">
        <f t="shared" si="0"/>
        <v>3.93</v>
      </c>
    </row>
    <row r="22" spans="1:9" x14ac:dyDescent="0.3">
      <c r="A22" s="134">
        <v>160710</v>
      </c>
      <c r="B22" s="115" t="s">
        <v>351</v>
      </c>
      <c r="C22" s="254">
        <f t="shared" si="1"/>
        <v>11</v>
      </c>
      <c r="D22" s="135" t="s">
        <v>693</v>
      </c>
      <c r="E22" s="136" t="s">
        <v>256</v>
      </c>
      <c r="F22" s="136" t="s">
        <v>279</v>
      </c>
      <c r="G22" s="137">
        <v>256580</v>
      </c>
      <c r="H22" s="132">
        <v>52721.29</v>
      </c>
      <c r="I22" s="127">
        <f t="shared" si="0"/>
        <v>3.9</v>
      </c>
    </row>
    <row r="23" spans="1:9" x14ac:dyDescent="0.3">
      <c r="A23" s="134">
        <v>29441</v>
      </c>
      <c r="B23" s="115" t="s">
        <v>357</v>
      </c>
      <c r="C23" s="254">
        <f t="shared" si="1"/>
        <v>12</v>
      </c>
      <c r="D23" s="135" t="s">
        <v>921</v>
      </c>
      <c r="E23" s="136" t="s">
        <v>609</v>
      </c>
      <c r="F23" s="136" t="s">
        <v>274</v>
      </c>
      <c r="G23" s="137">
        <v>13130900</v>
      </c>
      <c r="H23" s="132">
        <v>49700.46</v>
      </c>
      <c r="I23" s="127">
        <f t="shared" si="0"/>
        <v>3.68</v>
      </c>
    </row>
    <row r="24" spans="1:9" x14ac:dyDescent="0.3">
      <c r="A24" s="134">
        <v>171636</v>
      </c>
      <c r="B24" s="115" t="s">
        <v>609</v>
      </c>
      <c r="C24" s="254">
        <f t="shared" si="1"/>
        <v>13</v>
      </c>
      <c r="D24" s="135" t="s">
        <v>954</v>
      </c>
      <c r="E24" s="136" t="s">
        <v>955</v>
      </c>
      <c r="F24" s="136" t="s">
        <v>276</v>
      </c>
      <c r="G24" s="137">
        <v>8909387</v>
      </c>
      <c r="H24" s="132">
        <v>49349.09</v>
      </c>
      <c r="I24" s="127">
        <f t="shared" si="0"/>
        <v>3.65</v>
      </c>
    </row>
    <row r="25" spans="1:9" x14ac:dyDescent="0.3">
      <c r="A25" s="134">
        <v>178816</v>
      </c>
      <c r="B25" s="115" t="s">
        <v>344</v>
      </c>
      <c r="C25" s="254">
        <f t="shared" si="1"/>
        <v>14</v>
      </c>
      <c r="D25" s="135" t="s">
        <v>688</v>
      </c>
      <c r="E25" s="136" t="s">
        <v>260</v>
      </c>
      <c r="F25" s="136" t="s">
        <v>275</v>
      </c>
      <c r="G25" s="137">
        <v>10820155</v>
      </c>
      <c r="H25" s="132">
        <v>43015.53</v>
      </c>
      <c r="I25" s="127">
        <f t="shared" si="0"/>
        <v>3.18</v>
      </c>
    </row>
    <row r="26" spans="1:9" x14ac:dyDescent="0.3">
      <c r="A26" s="134">
        <v>12241</v>
      </c>
      <c r="B26" s="115" t="s">
        <v>626</v>
      </c>
      <c r="C26" s="254">
        <f t="shared" si="1"/>
        <v>15</v>
      </c>
      <c r="D26" s="135" t="s">
        <v>929</v>
      </c>
      <c r="E26" s="136" t="s">
        <v>269</v>
      </c>
      <c r="F26" s="136" t="s">
        <v>275</v>
      </c>
      <c r="G26" s="137">
        <v>14340717</v>
      </c>
      <c r="H26" s="132">
        <v>40706.129999999997</v>
      </c>
      <c r="I26" s="127">
        <f t="shared" si="0"/>
        <v>3.01</v>
      </c>
    </row>
    <row r="27" spans="1:9" x14ac:dyDescent="0.3">
      <c r="A27" s="134">
        <v>33115</v>
      </c>
      <c r="B27" s="115" t="s">
        <v>611</v>
      </c>
      <c r="C27" s="254">
        <f t="shared" si="1"/>
        <v>16</v>
      </c>
      <c r="D27" s="135" t="s">
        <v>956</v>
      </c>
      <c r="E27" s="136" t="s">
        <v>626</v>
      </c>
      <c r="F27" s="136" t="s">
        <v>291</v>
      </c>
      <c r="G27" s="137">
        <v>15102263</v>
      </c>
      <c r="H27" s="132">
        <v>37989.74</v>
      </c>
      <c r="I27" s="127">
        <f t="shared" si="0"/>
        <v>2.81</v>
      </c>
    </row>
    <row r="28" spans="1:9" x14ac:dyDescent="0.3">
      <c r="A28" s="134">
        <v>28975</v>
      </c>
      <c r="B28" s="115" t="s">
        <v>255</v>
      </c>
      <c r="C28" s="254">
        <f t="shared" si="1"/>
        <v>17</v>
      </c>
      <c r="D28" s="135" t="s">
        <v>736</v>
      </c>
      <c r="E28" s="136" t="s">
        <v>336</v>
      </c>
      <c r="F28" s="136" t="s">
        <v>274</v>
      </c>
      <c r="G28" s="137">
        <v>8346403</v>
      </c>
      <c r="H28" s="132">
        <v>36323.550000000003</v>
      </c>
      <c r="I28" s="127">
        <f t="shared" si="0"/>
        <v>2.69</v>
      </c>
    </row>
    <row r="29" spans="1:9" x14ac:dyDescent="0.3">
      <c r="A29" s="134">
        <v>25034</v>
      </c>
      <c r="B29" s="115" t="s">
        <v>336</v>
      </c>
      <c r="C29" s="254">
        <f t="shared" si="1"/>
        <v>18</v>
      </c>
      <c r="D29" s="135" t="s">
        <v>679</v>
      </c>
      <c r="E29" s="136" t="s">
        <v>680</v>
      </c>
      <c r="F29" s="136" t="s">
        <v>276</v>
      </c>
      <c r="G29" s="137">
        <v>1113538</v>
      </c>
      <c r="H29" s="132">
        <v>34358.21</v>
      </c>
      <c r="I29" s="127">
        <f t="shared" si="0"/>
        <v>2.54</v>
      </c>
    </row>
    <row r="30" spans="1:9" x14ac:dyDescent="0.3">
      <c r="A30" s="134">
        <v>10570</v>
      </c>
      <c r="B30" s="115" t="s">
        <v>230</v>
      </c>
      <c r="C30" s="254">
        <f t="shared" si="1"/>
        <v>19</v>
      </c>
      <c r="D30" s="135" t="s">
        <v>922</v>
      </c>
      <c r="E30" s="136" t="s">
        <v>344</v>
      </c>
      <c r="F30" s="136" t="s">
        <v>274</v>
      </c>
      <c r="G30" s="137">
        <v>3244908</v>
      </c>
      <c r="H30" s="132">
        <v>33529.629999999997</v>
      </c>
      <c r="I30" s="127">
        <f t="shared" si="0"/>
        <v>2.48</v>
      </c>
    </row>
    <row r="31" spans="1:9" x14ac:dyDescent="0.3">
      <c r="A31" s="134">
        <v>157056</v>
      </c>
      <c r="B31" s="115" t="s">
        <v>311</v>
      </c>
      <c r="C31" s="254">
        <f t="shared" si="1"/>
        <v>20</v>
      </c>
      <c r="D31" s="135" t="s">
        <v>669</v>
      </c>
      <c r="E31" s="136" t="s">
        <v>255</v>
      </c>
      <c r="F31" s="136" t="s">
        <v>288</v>
      </c>
      <c r="G31" s="137">
        <v>2923490</v>
      </c>
      <c r="H31" s="132">
        <v>33381.870000000003</v>
      </c>
      <c r="I31" s="127">
        <f t="shared" si="0"/>
        <v>2.4700000000000002</v>
      </c>
    </row>
    <row r="32" spans="1:9" x14ac:dyDescent="0.3">
      <c r="A32" s="134">
        <v>63878</v>
      </c>
      <c r="B32" s="115" t="s">
        <v>385</v>
      </c>
      <c r="C32" s="254">
        <f t="shared" si="1"/>
        <v>21</v>
      </c>
      <c r="D32" s="135" t="s">
        <v>797</v>
      </c>
      <c r="E32" s="136" t="s">
        <v>385</v>
      </c>
      <c r="F32" s="136" t="s">
        <v>281</v>
      </c>
      <c r="G32" s="137">
        <v>2761060</v>
      </c>
      <c r="H32" s="132">
        <v>28582.49</v>
      </c>
      <c r="I32" s="127">
        <f t="shared" si="0"/>
        <v>2.11</v>
      </c>
    </row>
    <row r="33" spans="1:9" x14ac:dyDescent="0.3">
      <c r="A33" s="134">
        <v>174708</v>
      </c>
      <c r="B33" s="115" t="s">
        <v>387</v>
      </c>
      <c r="C33" s="254">
        <f t="shared" si="1"/>
        <v>22</v>
      </c>
      <c r="D33" s="135" t="s">
        <v>771</v>
      </c>
      <c r="E33" s="136" t="s">
        <v>357</v>
      </c>
      <c r="F33" s="136" t="s">
        <v>281</v>
      </c>
      <c r="G33" s="137">
        <v>3968295</v>
      </c>
      <c r="H33" s="132">
        <v>26381.23</v>
      </c>
      <c r="I33" s="127">
        <f t="shared" si="0"/>
        <v>1.95</v>
      </c>
    </row>
    <row r="34" spans="1:9" x14ac:dyDescent="0.3">
      <c r="A34" s="134">
        <v>145365</v>
      </c>
      <c r="B34" s="115" t="s">
        <v>340</v>
      </c>
      <c r="C34" s="254">
        <f t="shared" si="1"/>
        <v>23</v>
      </c>
      <c r="D34" s="135" t="s">
        <v>957</v>
      </c>
      <c r="E34" s="136" t="s">
        <v>615</v>
      </c>
      <c r="F34" s="136" t="s">
        <v>279</v>
      </c>
      <c r="G34" s="137">
        <v>26013540</v>
      </c>
      <c r="H34" s="132">
        <v>23750.36</v>
      </c>
      <c r="I34" s="127">
        <f t="shared" si="0"/>
        <v>1.76</v>
      </c>
    </row>
    <row r="35" spans="1:9" x14ac:dyDescent="0.3">
      <c r="A35" s="134">
        <v>7547</v>
      </c>
      <c r="B35" s="115" t="s">
        <v>615</v>
      </c>
      <c r="C35" s="254">
        <f t="shared" si="1"/>
        <v>24</v>
      </c>
      <c r="D35" s="135" t="s">
        <v>747</v>
      </c>
      <c r="E35" s="136" t="s">
        <v>748</v>
      </c>
      <c r="F35" s="136" t="s">
        <v>277</v>
      </c>
      <c r="G35" s="137">
        <v>1392102</v>
      </c>
      <c r="H35" s="132">
        <v>23701.93</v>
      </c>
      <c r="I35" s="127">
        <f t="shared" si="0"/>
        <v>1.75</v>
      </c>
    </row>
    <row r="36" spans="1:9" x14ac:dyDescent="0.3">
      <c r="A36" s="134">
        <v>174221</v>
      </c>
      <c r="B36" s="115" t="s">
        <v>616</v>
      </c>
      <c r="C36" s="254">
        <f t="shared" si="1"/>
        <v>25</v>
      </c>
      <c r="D36" s="135" t="s">
        <v>934</v>
      </c>
      <c r="E36" s="136" t="s">
        <v>616</v>
      </c>
      <c r="F36" s="136" t="s">
        <v>281</v>
      </c>
      <c r="G36" s="137">
        <v>3491885</v>
      </c>
      <c r="H36" s="132">
        <v>22519.17</v>
      </c>
      <c r="I36" s="127">
        <f t="shared" si="0"/>
        <v>1.67</v>
      </c>
    </row>
    <row r="37" spans="1:9" x14ac:dyDescent="0.3">
      <c r="A37" s="134">
        <v>138459</v>
      </c>
      <c r="B37" s="115" t="s">
        <v>627</v>
      </c>
      <c r="C37" s="254">
        <f t="shared" si="1"/>
        <v>26</v>
      </c>
      <c r="D37" s="135" t="s">
        <v>718</v>
      </c>
      <c r="E37" s="136" t="s">
        <v>387</v>
      </c>
      <c r="F37" s="136" t="s">
        <v>273</v>
      </c>
      <c r="G37" s="137">
        <v>3419622</v>
      </c>
      <c r="H37" s="132">
        <v>20367.27</v>
      </c>
      <c r="I37" s="127">
        <f t="shared" si="0"/>
        <v>1.51</v>
      </c>
    </row>
    <row r="38" spans="1:9" x14ac:dyDescent="0.3">
      <c r="A38" s="134"/>
      <c r="C38" s="254">
        <f t="shared" si="1"/>
        <v>27</v>
      </c>
      <c r="D38" s="135" t="s">
        <v>751</v>
      </c>
      <c r="E38" s="136" t="s">
        <v>340</v>
      </c>
      <c r="F38" s="136" t="s">
        <v>281</v>
      </c>
      <c r="G38" s="137">
        <v>749531</v>
      </c>
      <c r="H38" s="132">
        <v>13123.16</v>
      </c>
      <c r="I38" s="127">
        <f t="shared" si="0"/>
        <v>0.97</v>
      </c>
    </row>
    <row r="39" spans="1:9" x14ac:dyDescent="0.3">
      <c r="A39" s="134"/>
      <c r="C39" s="254">
        <f t="shared" si="1"/>
        <v>28</v>
      </c>
      <c r="D39" s="135" t="s">
        <v>958</v>
      </c>
      <c r="E39" s="136" t="s">
        <v>627</v>
      </c>
      <c r="F39" s="136" t="s">
        <v>276</v>
      </c>
      <c r="G39" s="137">
        <v>5537216</v>
      </c>
      <c r="H39" s="132">
        <v>6473.01</v>
      </c>
      <c r="I39" s="127">
        <f t="shared" si="0"/>
        <v>0.48</v>
      </c>
    </row>
    <row r="40" spans="1:9" x14ac:dyDescent="0.3">
      <c r="A40" s="134"/>
      <c r="C40" s="254">
        <f t="shared" si="1"/>
        <v>29</v>
      </c>
      <c r="D40" s="135" t="s">
        <v>769</v>
      </c>
      <c r="E40" s="136" t="s">
        <v>351</v>
      </c>
      <c r="F40" s="136" t="s">
        <v>274</v>
      </c>
      <c r="G40" s="137">
        <v>601638</v>
      </c>
      <c r="H40" s="132">
        <v>5202.66</v>
      </c>
      <c r="I40" s="127">
        <f t="shared" si="0"/>
        <v>0.38</v>
      </c>
    </row>
    <row r="41" spans="1:9" x14ac:dyDescent="0.3">
      <c r="A41" s="134"/>
      <c r="C41" s="254"/>
      <c r="D41" s="130" t="s">
        <v>17</v>
      </c>
      <c r="E41" s="136"/>
      <c r="F41" s="136"/>
      <c r="G41" s="137"/>
      <c r="H41" s="276">
        <f>SUM(H12:H40)</f>
        <v>1323131.1399999997</v>
      </c>
      <c r="I41" s="277">
        <f>SUM(I12:I40)</f>
        <v>97.880000000000024</v>
      </c>
    </row>
    <row r="42" spans="1:9" x14ac:dyDescent="0.3">
      <c r="C42" s="254" t="s">
        <v>18</v>
      </c>
      <c r="D42" s="257" t="s">
        <v>63</v>
      </c>
      <c r="E42" s="124"/>
      <c r="F42" s="136"/>
      <c r="G42" s="137"/>
      <c r="H42" s="278" t="s">
        <v>20</v>
      </c>
      <c r="I42" s="139" t="s">
        <v>20</v>
      </c>
    </row>
    <row r="43" spans="1:9" s="1" customFormat="1" x14ac:dyDescent="0.3">
      <c r="A43" s="79"/>
      <c r="B43" s="79"/>
      <c r="C43" s="15"/>
      <c r="D43" s="86" t="s">
        <v>21</v>
      </c>
      <c r="E43" s="44"/>
      <c r="F43" s="27"/>
      <c r="G43" s="260"/>
      <c r="H43" s="29">
        <f>H41</f>
        <v>1323131.1399999997</v>
      </c>
      <c r="I43" s="30">
        <f>I41</f>
        <v>97.880000000000024</v>
      </c>
    </row>
    <row r="44" spans="1:9" x14ac:dyDescent="0.3">
      <c r="C44" s="262" t="s">
        <v>22</v>
      </c>
      <c r="D44" s="130" t="s">
        <v>23</v>
      </c>
      <c r="E44" s="136"/>
      <c r="F44" s="136"/>
      <c r="G44" s="137"/>
      <c r="H44" s="140"/>
      <c r="I44" s="141"/>
    </row>
    <row r="45" spans="1:9" x14ac:dyDescent="0.3">
      <c r="C45" s="254" t="s">
        <v>15</v>
      </c>
      <c r="D45" s="143" t="s">
        <v>16</v>
      </c>
      <c r="E45" s="136"/>
      <c r="F45" s="136"/>
      <c r="G45" s="137"/>
      <c r="H45" s="140"/>
      <c r="I45" s="141"/>
    </row>
    <row r="46" spans="1:9" x14ac:dyDescent="0.3">
      <c r="C46" s="254"/>
      <c r="D46" s="143" t="s">
        <v>24</v>
      </c>
      <c r="E46" s="136"/>
      <c r="F46" s="136"/>
      <c r="G46" s="137"/>
      <c r="H46" s="144" t="s">
        <v>20</v>
      </c>
      <c r="I46" s="13" t="s">
        <v>20</v>
      </c>
    </row>
    <row r="47" spans="1:9" x14ac:dyDescent="0.3">
      <c r="C47" s="254"/>
      <c r="D47" s="143" t="s">
        <v>25</v>
      </c>
      <c r="E47" s="136"/>
      <c r="F47" s="136"/>
      <c r="G47" s="137"/>
      <c r="H47" s="144" t="s">
        <v>20</v>
      </c>
      <c r="I47" s="13" t="s">
        <v>20</v>
      </c>
    </row>
    <row r="48" spans="1:9" x14ac:dyDescent="0.3">
      <c r="C48" s="254"/>
      <c r="D48" s="143" t="s">
        <v>26</v>
      </c>
      <c r="E48" s="136"/>
      <c r="F48" s="136"/>
      <c r="G48" s="137"/>
      <c r="H48" s="144" t="s">
        <v>20</v>
      </c>
      <c r="I48" s="13" t="s">
        <v>20</v>
      </c>
    </row>
    <row r="49" spans="3:9" x14ac:dyDescent="0.3">
      <c r="C49" s="254" t="s">
        <v>18</v>
      </c>
      <c r="D49" s="143" t="s">
        <v>27</v>
      </c>
      <c r="E49" s="136"/>
      <c r="F49" s="136"/>
      <c r="G49" s="137"/>
      <c r="H49" s="144" t="s">
        <v>20</v>
      </c>
      <c r="I49" s="13" t="s">
        <v>20</v>
      </c>
    </row>
    <row r="50" spans="3:9" x14ac:dyDescent="0.3">
      <c r="C50" s="254"/>
      <c r="D50" s="143" t="s">
        <v>25</v>
      </c>
      <c r="E50" s="136"/>
      <c r="F50" s="136"/>
      <c r="G50" s="137"/>
      <c r="H50" s="144" t="s">
        <v>20</v>
      </c>
      <c r="I50" s="13" t="s">
        <v>20</v>
      </c>
    </row>
    <row r="51" spans="3:9" x14ac:dyDescent="0.3">
      <c r="C51" s="254"/>
      <c r="D51" s="143" t="s">
        <v>26</v>
      </c>
      <c r="E51" s="136"/>
      <c r="F51" s="136"/>
      <c r="G51" s="137"/>
      <c r="H51" s="144" t="s">
        <v>20</v>
      </c>
      <c r="I51" s="13" t="s">
        <v>20</v>
      </c>
    </row>
    <row r="52" spans="3:9" x14ac:dyDescent="0.3">
      <c r="C52" s="254" t="s">
        <v>28</v>
      </c>
      <c r="D52" s="135" t="s">
        <v>29</v>
      </c>
      <c r="E52" s="131"/>
      <c r="F52" s="124"/>
      <c r="G52" s="124"/>
      <c r="H52" s="144" t="s">
        <v>20</v>
      </c>
      <c r="I52" s="13" t="s">
        <v>20</v>
      </c>
    </row>
    <row r="53" spans="3:9" x14ac:dyDescent="0.3">
      <c r="C53" s="195"/>
      <c r="D53" s="130" t="s">
        <v>21</v>
      </c>
      <c r="E53" s="131"/>
      <c r="F53" s="146"/>
      <c r="G53" s="124"/>
      <c r="H53" s="147" t="s">
        <v>20</v>
      </c>
      <c r="I53" s="40" t="s">
        <v>20</v>
      </c>
    </row>
    <row r="54" spans="3:9" x14ac:dyDescent="0.3">
      <c r="C54" s="262" t="s">
        <v>30</v>
      </c>
      <c r="D54" s="130" t="s">
        <v>31</v>
      </c>
      <c r="E54" s="131"/>
      <c r="F54" s="146"/>
      <c r="G54" s="124"/>
      <c r="H54" s="138"/>
      <c r="I54" s="148"/>
    </row>
    <row r="55" spans="3:9" x14ac:dyDescent="0.3">
      <c r="C55" s="195"/>
      <c r="D55" s="143" t="s">
        <v>32</v>
      </c>
      <c r="E55" s="131"/>
      <c r="F55" s="146"/>
      <c r="G55" s="124"/>
      <c r="H55" s="144" t="s">
        <v>20</v>
      </c>
      <c r="I55" s="13" t="s">
        <v>20</v>
      </c>
    </row>
    <row r="56" spans="3:9" x14ac:dyDescent="0.3">
      <c r="C56" s="195"/>
      <c r="D56" s="143" t="s">
        <v>33</v>
      </c>
      <c r="E56" s="131"/>
      <c r="F56" s="146"/>
      <c r="G56" s="124"/>
      <c r="H56" s="144" t="s">
        <v>20</v>
      </c>
      <c r="I56" s="13" t="s">
        <v>20</v>
      </c>
    </row>
    <row r="57" spans="3:9" x14ac:dyDescent="0.3">
      <c r="C57" s="195"/>
      <c r="D57" s="143" t="s">
        <v>34</v>
      </c>
      <c r="E57" s="131"/>
      <c r="F57" s="146"/>
      <c r="G57" s="124"/>
      <c r="H57" s="144" t="s">
        <v>20</v>
      </c>
      <c r="I57" s="13" t="s">
        <v>20</v>
      </c>
    </row>
    <row r="58" spans="3:9" x14ac:dyDescent="0.3">
      <c r="C58" s="195"/>
      <c r="D58" s="195" t="s">
        <v>1091</v>
      </c>
      <c r="E58" s="131"/>
      <c r="F58" s="146"/>
      <c r="G58" s="124"/>
      <c r="H58" s="263">
        <v>36341.129999999997</v>
      </c>
      <c r="I58" s="214">
        <f>ROUND((H58/$H$67*100),2)</f>
        <v>2.69</v>
      </c>
    </row>
    <row r="59" spans="3:9" x14ac:dyDescent="0.3">
      <c r="C59" s="195"/>
      <c r="D59" s="130" t="s">
        <v>21</v>
      </c>
      <c r="E59" s="131"/>
      <c r="F59" s="146"/>
      <c r="G59" s="124"/>
      <c r="H59" s="264">
        <f>+H58</f>
        <v>36341.129999999997</v>
      </c>
      <c r="I59" s="150">
        <f>SUM(I58)</f>
        <v>2.69</v>
      </c>
    </row>
    <row r="60" spans="3:9" x14ac:dyDescent="0.3">
      <c r="C60" s="262" t="s">
        <v>35</v>
      </c>
      <c r="D60" s="130" t="s">
        <v>36</v>
      </c>
      <c r="E60" s="131"/>
      <c r="F60" s="146"/>
      <c r="G60" s="124"/>
      <c r="H60" s="151"/>
      <c r="I60" s="148"/>
    </row>
    <row r="61" spans="3:9" x14ac:dyDescent="0.3">
      <c r="C61" s="195"/>
      <c r="D61" s="143" t="s">
        <v>37</v>
      </c>
      <c r="E61" s="131"/>
      <c r="F61" s="146"/>
      <c r="G61" s="124"/>
      <c r="H61" s="144" t="s">
        <v>20</v>
      </c>
      <c r="I61" s="13" t="s">
        <v>20</v>
      </c>
    </row>
    <row r="62" spans="3:9" x14ac:dyDescent="0.3">
      <c r="C62" s="195"/>
      <c r="D62" s="143" t="s">
        <v>38</v>
      </c>
      <c r="E62" s="131"/>
      <c r="F62" s="146"/>
      <c r="G62" s="124"/>
      <c r="H62" s="144" t="s">
        <v>20</v>
      </c>
      <c r="I62" s="13" t="s">
        <v>20</v>
      </c>
    </row>
    <row r="63" spans="3:9" x14ac:dyDescent="0.3">
      <c r="C63" s="195"/>
      <c r="D63" s="130" t="s">
        <v>21</v>
      </c>
      <c r="E63" s="131"/>
      <c r="F63" s="146"/>
      <c r="G63" s="124"/>
      <c r="H63" s="147" t="s">
        <v>20</v>
      </c>
      <c r="I63" s="40" t="s">
        <v>20</v>
      </c>
    </row>
    <row r="64" spans="3:9" x14ac:dyDescent="0.3">
      <c r="C64" s="262" t="s">
        <v>39</v>
      </c>
      <c r="D64" s="130" t="s">
        <v>40</v>
      </c>
      <c r="E64" s="131"/>
      <c r="F64" s="136"/>
      <c r="G64" s="137"/>
      <c r="H64" s="136"/>
      <c r="I64" s="152"/>
    </row>
    <row r="65" spans="2:10" x14ac:dyDescent="0.3">
      <c r="C65" s="195"/>
      <c r="D65" s="135" t="s">
        <v>41</v>
      </c>
      <c r="E65" s="131"/>
      <c r="F65" s="136"/>
      <c r="G65" s="137"/>
      <c r="H65" s="153">
        <f>+H67-H43-H59</f>
        <v>-7481.0899999997273</v>
      </c>
      <c r="I65" s="214">
        <f>ROUND((H65/$H$67*100),2)-0.02</f>
        <v>-0.57000000000000006</v>
      </c>
    </row>
    <row r="66" spans="2:10" x14ac:dyDescent="0.3">
      <c r="C66" s="254"/>
      <c r="D66" s="130" t="s">
        <v>21</v>
      </c>
      <c r="E66" s="131"/>
      <c r="F66" s="136"/>
      <c r="G66" s="137"/>
      <c r="H66" s="279">
        <f>+H65</f>
        <v>-7481.0899999997273</v>
      </c>
      <c r="I66" s="277">
        <f>+I65</f>
        <v>-0.57000000000000006</v>
      </c>
      <c r="J66" s="142"/>
    </row>
    <row r="67" spans="2:10" ht="15.75" thickBot="1" x14ac:dyDescent="0.35">
      <c r="B67" s="115" t="s">
        <v>147</v>
      </c>
      <c r="C67" s="265"/>
      <c r="D67" s="280" t="s">
        <v>148</v>
      </c>
      <c r="E67" s="267"/>
      <c r="F67" s="268"/>
      <c r="G67" s="268"/>
      <c r="H67" s="281">
        <v>1351991.18</v>
      </c>
      <c r="I67" s="269">
        <f>+I43+I59+I66</f>
        <v>100.00000000000003</v>
      </c>
    </row>
    <row r="68" spans="2:10" x14ac:dyDescent="0.3">
      <c r="C68" s="165"/>
      <c r="D68" s="166" t="s">
        <v>45</v>
      </c>
      <c r="E68" s="166"/>
      <c r="F68" s="167"/>
      <c r="G68" s="167"/>
      <c r="H68" s="167"/>
      <c r="I68" s="133"/>
    </row>
    <row r="69" spans="2:10" x14ac:dyDescent="0.3">
      <c r="C69" s="165"/>
      <c r="D69" s="168" t="s">
        <v>46</v>
      </c>
      <c r="E69" s="168"/>
      <c r="F69" s="167"/>
      <c r="G69" s="169" t="s">
        <v>20</v>
      </c>
      <c r="H69" s="170"/>
      <c r="I69" s="133"/>
    </row>
    <row r="70" spans="2:10" x14ac:dyDescent="0.3">
      <c r="C70" s="165"/>
      <c r="D70" s="168" t="s">
        <v>47</v>
      </c>
      <c r="E70" s="168"/>
      <c r="F70" s="167"/>
      <c r="G70" s="169" t="s">
        <v>20</v>
      </c>
      <c r="H70" s="170"/>
      <c r="I70" s="133"/>
    </row>
    <row r="71" spans="2:10" x14ac:dyDescent="0.3">
      <c r="B71" s="115" t="s">
        <v>147</v>
      </c>
      <c r="C71" s="165"/>
      <c r="D71" s="168" t="s">
        <v>65</v>
      </c>
      <c r="E71" s="168"/>
      <c r="F71" s="167"/>
      <c r="G71" s="171"/>
      <c r="H71" s="170"/>
      <c r="I71" s="133"/>
    </row>
    <row r="72" spans="2:10" x14ac:dyDescent="0.3">
      <c r="C72" s="165"/>
      <c r="D72" s="168" t="s">
        <v>66</v>
      </c>
      <c r="E72" s="168"/>
      <c r="F72" s="167"/>
      <c r="G72" s="385" t="s">
        <v>1039</v>
      </c>
      <c r="H72" s="170"/>
      <c r="I72" s="133"/>
    </row>
    <row r="73" spans="2:10" x14ac:dyDescent="0.3">
      <c r="C73" s="165"/>
      <c r="D73" s="168" t="s">
        <v>67</v>
      </c>
      <c r="E73" s="168"/>
      <c r="F73" s="167"/>
      <c r="G73" s="386" t="s">
        <v>1040</v>
      </c>
      <c r="H73" s="170"/>
      <c r="I73" s="133"/>
    </row>
    <row r="74" spans="2:10" x14ac:dyDescent="0.3">
      <c r="C74" s="165"/>
      <c r="D74" s="168" t="s">
        <v>68</v>
      </c>
      <c r="E74" s="168"/>
      <c r="F74" s="167"/>
      <c r="G74" s="386" t="s">
        <v>1041</v>
      </c>
      <c r="H74" s="170"/>
      <c r="I74" s="133"/>
    </row>
    <row r="75" spans="2:10" x14ac:dyDescent="0.3">
      <c r="C75" s="165"/>
      <c r="D75" s="168" t="s">
        <v>69</v>
      </c>
      <c r="E75" s="168"/>
      <c r="F75" s="167"/>
      <c r="G75" s="386" t="s">
        <v>1042</v>
      </c>
      <c r="H75" s="170"/>
      <c r="I75" s="133"/>
    </row>
    <row r="76" spans="2:10" x14ac:dyDescent="0.3">
      <c r="B76" s="115" t="s">
        <v>147</v>
      </c>
      <c r="C76" s="165"/>
      <c r="D76" s="168" t="s">
        <v>70</v>
      </c>
      <c r="E76" s="168"/>
      <c r="F76" s="167"/>
      <c r="G76" s="173"/>
      <c r="H76" s="170"/>
      <c r="I76" s="133"/>
    </row>
    <row r="77" spans="2:10" x14ac:dyDescent="0.3">
      <c r="B77" s="115" t="s">
        <v>149</v>
      </c>
      <c r="C77" s="165"/>
      <c r="D77" s="168" t="s">
        <v>66</v>
      </c>
      <c r="E77" s="168"/>
      <c r="F77" s="167"/>
      <c r="G77" s="386">
        <v>27.2422</v>
      </c>
      <c r="H77" s="170"/>
      <c r="I77" s="229"/>
    </row>
    <row r="78" spans="2:10" x14ac:dyDescent="0.3">
      <c r="B78" s="115" t="s">
        <v>150</v>
      </c>
      <c r="C78" s="165"/>
      <c r="D78" s="168" t="s">
        <v>67</v>
      </c>
      <c r="E78" s="168"/>
      <c r="F78" s="167"/>
      <c r="G78" s="385">
        <v>24.129799999999999</v>
      </c>
      <c r="H78" s="170"/>
      <c r="I78" s="229"/>
    </row>
    <row r="79" spans="2:10" x14ac:dyDescent="0.3">
      <c r="B79" s="115" t="s">
        <v>151</v>
      </c>
      <c r="C79" s="165"/>
      <c r="D79" s="168" t="s">
        <v>68</v>
      </c>
      <c r="E79" s="168"/>
      <c r="F79" s="167"/>
      <c r="G79" s="386">
        <v>25.977399999999999</v>
      </c>
      <c r="H79" s="170"/>
      <c r="I79" s="229"/>
    </row>
    <row r="80" spans="2:10" x14ac:dyDescent="0.3">
      <c r="B80" s="115" t="s">
        <v>152</v>
      </c>
      <c r="C80" s="165"/>
      <c r="D80" s="168" t="s">
        <v>69</v>
      </c>
      <c r="E80" s="168"/>
      <c r="F80" s="167"/>
      <c r="G80" s="386">
        <v>22.886500000000002</v>
      </c>
      <c r="H80" s="170"/>
      <c r="I80" s="229"/>
    </row>
    <row r="81" spans="2:9" x14ac:dyDescent="0.3">
      <c r="C81" s="165"/>
      <c r="D81" s="168" t="s">
        <v>51</v>
      </c>
      <c r="E81" s="168"/>
      <c r="F81" s="167"/>
      <c r="G81" s="270" t="s">
        <v>20</v>
      </c>
      <c r="H81" s="170"/>
      <c r="I81" s="229"/>
    </row>
    <row r="82" spans="2:9" x14ac:dyDescent="0.3">
      <c r="C82" s="165"/>
      <c r="D82" s="61" t="s">
        <v>52</v>
      </c>
      <c r="E82" s="168"/>
      <c r="F82" s="167"/>
      <c r="G82" s="270" t="s">
        <v>20</v>
      </c>
      <c r="H82" s="170"/>
      <c r="I82" s="229"/>
    </row>
    <row r="83" spans="2:9" x14ac:dyDescent="0.3">
      <c r="B83" s="115" t="s">
        <v>147</v>
      </c>
      <c r="C83" s="165"/>
      <c r="D83" s="65" t="s">
        <v>53</v>
      </c>
      <c r="E83" s="65"/>
      <c r="F83" s="167"/>
      <c r="G83" s="385">
        <v>0.40443546975972455</v>
      </c>
      <c r="H83" s="170"/>
      <c r="I83" s="229"/>
    </row>
    <row r="84" spans="2:9" x14ac:dyDescent="0.3">
      <c r="C84" s="165"/>
      <c r="D84" s="65" t="s">
        <v>54</v>
      </c>
      <c r="E84" s="65"/>
      <c r="F84" s="167"/>
      <c r="G84" s="174" t="s">
        <v>75</v>
      </c>
      <c r="H84" s="170"/>
      <c r="I84" s="229"/>
    </row>
    <row r="85" spans="2:9" x14ac:dyDescent="0.3">
      <c r="D85" s="459" t="s">
        <v>76</v>
      </c>
      <c r="E85" s="459"/>
      <c r="F85" s="175" t="s">
        <v>77</v>
      </c>
      <c r="G85" s="175" t="s">
        <v>78</v>
      </c>
      <c r="H85" s="179"/>
      <c r="I85" s="229"/>
    </row>
    <row r="86" spans="2:9" x14ac:dyDescent="0.3">
      <c r="C86" s="180">
        <v>40268</v>
      </c>
      <c r="D86" s="460" t="s">
        <v>79</v>
      </c>
      <c r="E86" s="461"/>
      <c r="F86" s="402">
        <v>1.75</v>
      </c>
      <c r="G86" s="402">
        <v>1.75</v>
      </c>
      <c r="H86" s="142"/>
      <c r="I86" s="282"/>
    </row>
    <row r="87" spans="2:9" x14ac:dyDescent="0.3">
      <c r="C87" s="180"/>
      <c r="D87" s="460" t="s">
        <v>80</v>
      </c>
      <c r="E87" s="461"/>
      <c r="F87" s="402">
        <v>1.75</v>
      </c>
      <c r="G87" s="402">
        <v>1.75</v>
      </c>
      <c r="H87" s="142"/>
      <c r="I87" s="282"/>
    </row>
    <row r="88" spans="2:9" x14ac:dyDescent="0.3">
      <c r="C88" s="161"/>
      <c r="D88" s="162" t="s">
        <v>142</v>
      </c>
      <c r="E88" s="162"/>
      <c r="F88" s="163"/>
      <c r="G88" s="163"/>
      <c r="H88" s="164"/>
      <c r="I88" s="133"/>
    </row>
    <row r="89" spans="2:9" x14ac:dyDescent="0.3">
      <c r="C89" s="161"/>
      <c r="D89" s="162" t="s">
        <v>1002</v>
      </c>
      <c r="E89" s="162"/>
      <c r="F89" s="163"/>
      <c r="G89" s="163"/>
      <c r="H89" s="164"/>
      <c r="I89" s="133"/>
    </row>
    <row r="90" spans="2:9" x14ac:dyDescent="0.3">
      <c r="C90" s="161"/>
      <c r="D90" s="162" t="s">
        <v>1001</v>
      </c>
      <c r="E90" s="162"/>
      <c r="F90" s="163"/>
      <c r="G90" s="163"/>
      <c r="H90" s="164"/>
      <c r="I90" s="133"/>
    </row>
    <row r="92" spans="2:9" x14ac:dyDescent="0.3">
      <c r="D92" s="182"/>
      <c r="E92" s="182"/>
    </row>
  </sheetData>
  <customSheetViews>
    <customSheetView guid="{62DD1CA0-C4DB-4681-AB87-8E5B064DADBB}" scale="85" showPageBreaks="1" showGridLines="0" fitToPage="1" printArea="1" hiddenColumns="1" view="pageBreakPreview" topLeftCell="C1">
      <pane ySplit="8" topLeftCell="A63" activePane="bottomLeft" state="frozen"/>
      <selection pane="bottomLeft" activeCell="E20" sqref="E20"/>
      <colBreaks count="1" manualBreakCount="1">
        <brk id="9" max="66" man="1"/>
      </colBreaks>
      <pageMargins left="0.7" right="0.7" top="0.75" bottom="0.75" header="0.3" footer="0.3"/>
      <pageSetup paperSize="9" scale="48" fitToHeight="0" orientation="portrait" r:id="rId1"/>
    </customSheetView>
    <customSheetView guid="{DAAB1ED2-9FBE-4D18-8622-79FE20BC5AF5}" scale="85" showPageBreaks="1" showGridLines="0" fitToPage="1" printArea="1" hiddenColumns="1" view="pageBreakPreview" topLeftCell="C1">
      <pane ySplit="8" topLeftCell="A78" activePane="bottomLeft" state="frozen"/>
      <selection pane="bottomLeft" activeCell="A88" sqref="A88:XFD88"/>
      <colBreaks count="1" manualBreakCount="1">
        <brk id="9" max="66" man="1"/>
      </colBreaks>
      <pageMargins left="0.7" right="0.7" top="0.75" bottom="0.75" header="0.3" footer="0.3"/>
      <pageSetup paperSize="9" scale="48" fitToHeight="0" orientation="portrait" r:id="rId2"/>
    </customSheetView>
    <customSheetView guid="{ED634462-2CEC-4EB1-BAAF-B9E7F296E51C}" scale="85" showPageBreaks="1" showGridLines="0" fitToPage="1" printArea="1" hiddenColumns="1" view="pageBreakPreview" topLeftCell="C1">
      <pane ySplit="8" topLeftCell="A84" activePane="bottomLeft" state="frozen"/>
      <selection pane="bottomLeft" activeCell="A88" sqref="A88:XFD88"/>
      <colBreaks count="1" manualBreakCount="1">
        <brk id="9" max="66" man="1"/>
      </colBreaks>
      <pageMargins left="0.7" right="0.7" top="0.75" bottom="0.75" header="0.3" footer="0.3"/>
      <pageSetup paperSize="9" scale="48" fitToHeight="0" orientation="portrait" r:id="rId3"/>
    </customSheetView>
    <customSheetView guid="{47B4B278-0783-456D-A67F-BA86C3DDE3D6}" scale="85" showPageBreaks="1" showGridLines="0" fitToPage="1" printArea="1" hiddenColumns="1" view="pageBreakPreview" topLeftCell="C1">
      <pane ySplit="8" topLeftCell="A9" activePane="bottomLeft" state="frozen"/>
      <selection pane="bottomLeft" activeCell="C3" sqref="C3:I3"/>
      <colBreaks count="1" manualBreakCount="1">
        <brk id="9" max="66" man="1"/>
      </colBreaks>
      <pageMargins left="0.7" right="0.7" top="0.75" bottom="0.75" header="0.3" footer="0.3"/>
      <pageSetup paperSize="9" scale="48" fitToHeight="0" orientation="portrait" r:id="rId4"/>
    </customSheetView>
    <customSheetView guid="{9E351BF9-46AA-4E17-BD7F-BD39A5EBD962}" scale="85" showPageBreaks="1" showGridLines="0" fitToPage="1" printArea="1" hiddenColumns="1" view="pageBreakPreview" topLeftCell="C1">
      <pane ySplit="8" topLeftCell="A72" activePane="bottomLeft" state="frozen"/>
      <selection pane="bottomLeft" activeCell="D71" sqref="D71"/>
      <colBreaks count="1" manualBreakCount="1">
        <brk id="9" max="66" man="1"/>
      </colBreaks>
      <pageMargins left="0.7" right="0.7" top="0.75" bottom="0.75" header="0.3" footer="0.3"/>
      <pageSetup paperSize="9" scale="46" fitToHeight="0" orientation="portrait" r:id="rId5"/>
    </customSheetView>
  </customSheetViews>
  <mergeCells count="11">
    <mergeCell ref="C7:I7"/>
    <mergeCell ref="C8:I8"/>
    <mergeCell ref="D85:E85"/>
    <mergeCell ref="D86:E86"/>
    <mergeCell ref="D87:E87"/>
    <mergeCell ref="C6:I6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48" fitToHeight="0" orientation="portrait" r:id="rId6"/>
  <colBreaks count="1" manualBreakCount="1">
    <brk id="9" max="66" man="1"/>
  </colBreaks>
  <ignoredErrors>
    <ignoredError sqref="G72:G7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8"/>
  <sheetViews>
    <sheetView showGridLines="0" view="pageBreakPreview" topLeftCell="C58" zoomScale="85" zoomScaleNormal="85" zoomScaleSheetLayoutView="85" workbookViewId="0">
      <selection activeCell="E20" sqref="E20"/>
    </sheetView>
  </sheetViews>
  <sheetFormatPr defaultColWidth="15.85546875" defaultRowHeight="15" x14ac:dyDescent="0.3"/>
  <cols>
    <col min="1" max="1" width="6.42578125" style="115" hidden="1" customWidth="1"/>
    <col min="2" max="2" width="14.140625" style="115" hidden="1" customWidth="1"/>
    <col min="3" max="3" width="7.140625" style="116" customWidth="1"/>
    <col min="4" max="4" width="66.7109375" style="116" customWidth="1"/>
    <col min="5" max="5" width="16.140625" style="116" customWidth="1"/>
    <col min="6" max="6" width="26.7109375" style="177" customWidth="1"/>
    <col min="7" max="7" width="15.85546875" style="178" customWidth="1"/>
    <col min="8" max="8" width="19" style="116" customWidth="1"/>
    <col min="9" max="9" width="14.7109375" style="116" customWidth="1"/>
    <col min="10" max="16384" width="15.85546875" style="116"/>
  </cols>
  <sheetData>
    <row r="1" spans="1:11" ht="27" x14ac:dyDescent="0.45">
      <c r="C1" s="429" t="s">
        <v>0</v>
      </c>
      <c r="D1" s="430"/>
      <c r="E1" s="430"/>
      <c r="F1" s="430"/>
      <c r="G1" s="430"/>
      <c r="H1" s="430"/>
      <c r="I1" s="431"/>
    </row>
    <row r="2" spans="1:11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11" x14ac:dyDescent="0.3">
      <c r="C3" s="436" t="s">
        <v>1092</v>
      </c>
      <c r="D3" s="469"/>
      <c r="E3" s="469"/>
      <c r="F3" s="469"/>
      <c r="G3" s="469"/>
      <c r="H3" s="469"/>
      <c r="I3" s="470"/>
    </row>
    <row r="4" spans="1:11" x14ac:dyDescent="0.3">
      <c r="C4" s="439" t="s">
        <v>2</v>
      </c>
      <c r="D4" s="437"/>
      <c r="E4" s="437"/>
      <c r="F4" s="437"/>
      <c r="G4" s="437"/>
      <c r="H4" s="437"/>
      <c r="I4" s="438"/>
    </row>
    <row r="5" spans="1:11" ht="19.5" x14ac:dyDescent="0.35">
      <c r="C5" s="452" t="str">
        <f>+'YO08'!C5</f>
        <v>HALF-YEARLY PORTFOLIO STATEMENT AS ON MARCH 31, 2019</v>
      </c>
      <c r="D5" s="453"/>
      <c r="E5" s="453"/>
      <c r="F5" s="453"/>
      <c r="G5" s="453"/>
      <c r="H5" s="453"/>
      <c r="I5" s="454"/>
    </row>
    <row r="6" spans="1:11" ht="16.5" thickBot="1" x14ac:dyDescent="0.35">
      <c r="C6" s="462" t="s">
        <v>3</v>
      </c>
      <c r="D6" s="463"/>
      <c r="E6" s="463"/>
      <c r="F6" s="463"/>
      <c r="G6" s="463"/>
      <c r="H6" s="463"/>
      <c r="I6" s="464"/>
    </row>
    <row r="7" spans="1:11" s="119" customFormat="1" x14ac:dyDescent="0.3">
      <c r="A7" s="118"/>
      <c r="B7" s="118"/>
      <c r="C7" s="455" t="s">
        <v>1072</v>
      </c>
      <c r="D7" s="456"/>
      <c r="E7" s="456"/>
      <c r="F7" s="456"/>
      <c r="G7" s="456"/>
      <c r="H7" s="456"/>
      <c r="I7" s="457"/>
      <c r="K7" s="116"/>
    </row>
    <row r="8" spans="1:11" s="119" customFormat="1" ht="19.5" customHeight="1" thickBot="1" x14ac:dyDescent="0.35">
      <c r="A8" s="118"/>
      <c r="B8" s="118"/>
      <c r="C8" s="471" t="s">
        <v>1073</v>
      </c>
      <c r="D8" s="447"/>
      <c r="E8" s="447"/>
      <c r="F8" s="447"/>
      <c r="G8" s="447"/>
      <c r="H8" s="447"/>
      <c r="I8" s="448"/>
      <c r="K8" s="116"/>
    </row>
    <row r="9" spans="1:11" ht="38.25" customHeight="1" thickBot="1" x14ac:dyDescent="0.35">
      <c r="C9" s="96" t="s">
        <v>4</v>
      </c>
      <c r="D9" s="283" t="s">
        <v>5</v>
      </c>
      <c r="E9" s="4" t="s">
        <v>6</v>
      </c>
      <c r="F9" s="120" t="s">
        <v>7</v>
      </c>
      <c r="G9" s="5" t="s">
        <v>8</v>
      </c>
      <c r="H9" s="5" t="s">
        <v>9</v>
      </c>
      <c r="I9" s="284" t="s">
        <v>10</v>
      </c>
    </row>
    <row r="10" spans="1:11" x14ac:dyDescent="0.3">
      <c r="C10" s="248" t="s">
        <v>11</v>
      </c>
      <c r="D10" s="285" t="s">
        <v>12</v>
      </c>
      <c r="E10" s="286"/>
      <c r="F10" s="287"/>
      <c r="G10" s="288"/>
      <c r="H10" s="253"/>
      <c r="I10" s="288"/>
    </row>
    <row r="11" spans="1:11" x14ac:dyDescent="0.3">
      <c r="A11" s="128" t="s">
        <v>13</v>
      </c>
      <c r="B11" s="128" t="s">
        <v>14</v>
      </c>
      <c r="C11" s="254" t="s">
        <v>15</v>
      </c>
      <c r="D11" s="289" t="s">
        <v>55</v>
      </c>
      <c r="E11" s="290"/>
      <c r="F11" s="254"/>
      <c r="G11" s="291"/>
      <c r="H11" s="292"/>
      <c r="I11" s="195"/>
    </row>
    <row r="12" spans="1:11" x14ac:dyDescent="0.3">
      <c r="A12" s="134">
        <v>7429</v>
      </c>
      <c r="B12" s="115" t="s">
        <v>224</v>
      </c>
      <c r="C12" s="254">
        <v>1</v>
      </c>
      <c r="D12" s="229" t="s">
        <v>647</v>
      </c>
      <c r="E12" s="161" t="s">
        <v>223</v>
      </c>
      <c r="F12" s="195" t="s">
        <v>273</v>
      </c>
      <c r="G12" s="293">
        <v>478696</v>
      </c>
      <c r="H12" s="292">
        <v>11100.48</v>
      </c>
      <c r="I12" s="294">
        <f>ROUND((H12/$H$74*100),2)</f>
        <v>8.2899999999999991</v>
      </c>
    </row>
    <row r="13" spans="1:11" x14ac:dyDescent="0.3">
      <c r="A13" s="134">
        <v>2232</v>
      </c>
      <c r="B13" s="115" t="s">
        <v>223</v>
      </c>
      <c r="C13" s="254">
        <f>+C12+1</f>
        <v>2</v>
      </c>
      <c r="D13" s="229" t="s">
        <v>651</v>
      </c>
      <c r="E13" s="161" t="s">
        <v>228</v>
      </c>
      <c r="F13" s="195" t="s">
        <v>273</v>
      </c>
      <c r="G13" s="293">
        <v>1925338</v>
      </c>
      <c r="H13" s="292">
        <v>7710.98</v>
      </c>
      <c r="I13" s="294">
        <f t="shared" ref="I13:I47" si="0">ROUND((H13/$H$74*100),2)</f>
        <v>5.76</v>
      </c>
    </row>
    <row r="14" spans="1:11" x14ac:dyDescent="0.3">
      <c r="A14" s="134">
        <v>6663</v>
      </c>
      <c r="B14" s="115" t="s">
        <v>232</v>
      </c>
      <c r="C14" s="254">
        <f t="shared" ref="C14:C47" si="1">+C13+1</f>
        <v>3</v>
      </c>
      <c r="D14" s="229" t="s">
        <v>649</v>
      </c>
      <c r="E14" s="161" t="s">
        <v>224</v>
      </c>
      <c r="F14" s="195" t="s">
        <v>274</v>
      </c>
      <c r="G14" s="293">
        <v>377865</v>
      </c>
      <c r="H14" s="292">
        <v>7437.33</v>
      </c>
      <c r="I14" s="294">
        <f t="shared" si="0"/>
        <v>5.56</v>
      </c>
    </row>
    <row r="15" spans="1:11" x14ac:dyDescent="0.3">
      <c r="A15" s="134">
        <v>27813</v>
      </c>
      <c r="B15" s="115" t="s">
        <v>235</v>
      </c>
      <c r="C15" s="254">
        <f t="shared" si="1"/>
        <v>4</v>
      </c>
      <c r="D15" s="229" t="s">
        <v>650</v>
      </c>
      <c r="E15" s="161" t="s">
        <v>227</v>
      </c>
      <c r="F15" s="195" t="s">
        <v>277</v>
      </c>
      <c r="G15" s="293">
        <v>996661</v>
      </c>
      <c r="H15" s="292">
        <v>7413.66</v>
      </c>
      <c r="I15" s="294">
        <f t="shared" si="0"/>
        <v>5.54</v>
      </c>
    </row>
    <row r="16" spans="1:11" x14ac:dyDescent="0.3">
      <c r="A16" s="134">
        <v>143417</v>
      </c>
      <c r="B16" s="115" t="s">
        <v>618</v>
      </c>
      <c r="C16" s="254">
        <f t="shared" si="1"/>
        <v>5</v>
      </c>
      <c r="D16" s="229" t="s">
        <v>655</v>
      </c>
      <c r="E16" s="161" t="s">
        <v>229</v>
      </c>
      <c r="F16" s="195" t="s">
        <v>278</v>
      </c>
      <c r="G16" s="293">
        <v>509225</v>
      </c>
      <c r="H16" s="292">
        <v>7054.29</v>
      </c>
      <c r="I16" s="294">
        <f t="shared" si="0"/>
        <v>5.27</v>
      </c>
    </row>
    <row r="17" spans="1:9" x14ac:dyDescent="0.3">
      <c r="A17" s="134">
        <v>178816</v>
      </c>
      <c r="B17" s="115" t="s">
        <v>344</v>
      </c>
      <c r="C17" s="254">
        <f t="shared" si="1"/>
        <v>6</v>
      </c>
      <c r="D17" s="229" t="s">
        <v>658</v>
      </c>
      <c r="E17" s="161" t="s">
        <v>235</v>
      </c>
      <c r="F17" s="195" t="s">
        <v>273</v>
      </c>
      <c r="G17" s="293">
        <v>301929</v>
      </c>
      <c r="H17" s="292">
        <v>5374.34</v>
      </c>
      <c r="I17" s="294">
        <f t="shared" si="0"/>
        <v>4.0199999999999996</v>
      </c>
    </row>
    <row r="18" spans="1:9" x14ac:dyDescent="0.3">
      <c r="A18" s="134">
        <v>174221</v>
      </c>
      <c r="B18" s="115" t="s">
        <v>616</v>
      </c>
      <c r="C18" s="254">
        <f t="shared" si="1"/>
        <v>7</v>
      </c>
      <c r="D18" s="229" t="s">
        <v>660</v>
      </c>
      <c r="E18" s="161" t="s">
        <v>250</v>
      </c>
      <c r="F18" s="195" t="s">
        <v>274</v>
      </c>
      <c r="G18" s="293">
        <v>162013</v>
      </c>
      <c r="H18" s="292">
        <v>4900.8900000000003</v>
      </c>
      <c r="I18" s="294">
        <f t="shared" si="0"/>
        <v>3.66</v>
      </c>
    </row>
    <row r="19" spans="1:9" x14ac:dyDescent="0.3">
      <c r="A19" s="134">
        <v>29242</v>
      </c>
      <c r="B19" s="115" t="s">
        <v>256</v>
      </c>
      <c r="C19" s="254">
        <f t="shared" si="1"/>
        <v>8</v>
      </c>
      <c r="D19" s="229" t="s">
        <v>693</v>
      </c>
      <c r="E19" s="161" t="s">
        <v>256</v>
      </c>
      <c r="F19" s="195" t="s">
        <v>279</v>
      </c>
      <c r="G19" s="293">
        <v>23431</v>
      </c>
      <c r="H19" s="292">
        <v>4814.53</v>
      </c>
      <c r="I19" s="294">
        <f t="shared" si="0"/>
        <v>3.6</v>
      </c>
    </row>
    <row r="20" spans="1:9" x14ac:dyDescent="0.3">
      <c r="A20" s="134">
        <v>2228</v>
      </c>
      <c r="B20" s="115" t="s">
        <v>260</v>
      </c>
      <c r="C20" s="254">
        <f t="shared" si="1"/>
        <v>9</v>
      </c>
      <c r="D20" s="229" t="s">
        <v>921</v>
      </c>
      <c r="E20" s="161" t="s">
        <v>609</v>
      </c>
      <c r="F20" s="195" t="s">
        <v>274</v>
      </c>
      <c r="G20" s="293">
        <v>1173055</v>
      </c>
      <c r="H20" s="292">
        <v>4440.01</v>
      </c>
      <c r="I20" s="294">
        <f t="shared" si="0"/>
        <v>3.32</v>
      </c>
    </row>
    <row r="21" spans="1:9" x14ac:dyDescent="0.3">
      <c r="A21" s="134">
        <v>154543</v>
      </c>
      <c r="B21" s="115" t="s">
        <v>617</v>
      </c>
      <c r="C21" s="254">
        <f t="shared" si="1"/>
        <v>10</v>
      </c>
      <c r="D21" s="229" t="s">
        <v>659</v>
      </c>
      <c r="E21" s="161" t="s">
        <v>232</v>
      </c>
      <c r="F21" s="195" t="s">
        <v>279</v>
      </c>
      <c r="G21" s="293">
        <v>61984</v>
      </c>
      <c r="H21" s="292">
        <v>4135.91</v>
      </c>
      <c r="I21" s="294">
        <f t="shared" si="0"/>
        <v>3.09</v>
      </c>
    </row>
    <row r="22" spans="1:9" x14ac:dyDescent="0.3">
      <c r="A22" s="134">
        <v>7547</v>
      </c>
      <c r="B22" s="115" t="s">
        <v>615</v>
      </c>
      <c r="C22" s="254">
        <f t="shared" si="1"/>
        <v>11</v>
      </c>
      <c r="D22" s="229" t="s">
        <v>934</v>
      </c>
      <c r="E22" s="161" t="s">
        <v>616</v>
      </c>
      <c r="F22" s="195" t="s">
        <v>281</v>
      </c>
      <c r="G22" s="293">
        <v>609619</v>
      </c>
      <c r="H22" s="292">
        <v>3931.43</v>
      </c>
      <c r="I22" s="294">
        <f t="shared" si="0"/>
        <v>2.94</v>
      </c>
    </row>
    <row r="23" spans="1:9" x14ac:dyDescent="0.3">
      <c r="A23" s="134">
        <v>27914</v>
      </c>
      <c r="B23" s="115" t="s">
        <v>628</v>
      </c>
      <c r="C23" s="254">
        <f t="shared" si="1"/>
        <v>12</v>
      </c>
      <c r="D23" s="229" t="s">
        <v>736</v>
      </c>
      <c r="E23" s="161" t="s">
        <v>336</v>
      </c>
      <c r="F23" s="195" t="s">
        <v>274</v>
      </c>
      <c r="G23" s="293">
        <v>888846</v>
      </c>
      <c r="H23" s="292">
        <v>3868.26</v>
      </c>
      <c r="I23" s="294">
        <f t="shared" si="0"/>
        <v>2.89</v>
      </c>
    </row>
    <row r="24" spans="1:9" x14ac:dyDescent="0.3">
      <c r="A24" s="134">
        <v>12241</v>
      </c>
      <c r="B24" s="115" t="s">
        <v>626</v>
      </c>
      <c r="C24" s="254">
        <f t="shared" si="1"/>
        <v>13</v>
      </c>
      <c r="D24" s="229" t="s">
        <v>702</v>
      </c>
      <c r="E24" s="161" t="s">
        <v>312</v>
      </c>
      <c r="F24" s="195" t="s">
        <v>288</v>
      </c>
      <c r="G24" s="293">
        <v>609535</v>
      </c>
      <c r="H24" s="292">
        <v>3836.72</v>
      </c>
      <c r="I24" s="294">
        <f t="shared" si="0"/>
        <v>2.87</v>
      </c>
    </row>
    <row r="25" spans="1:9" x14ac:dyDescent="0.3">
      <c r="A25" s="134">
        <v>29441</v>
      </c>
      <c r="B25" s="115" t="s">
        <v>357</v>
      </c>
      <c r="C25" s="254">
        <f t="shared" si="1"/>
        <v>14</v>
      </c>
      <c r="D25" s="229" t="s">
        <v>754</v>
      </c>
      <c r="E25" s="161" t="s">
        <v>358</v>
      </c>
      <c r="F25" s="195" t="s">
        <v>293</v>
      </c>
      <c r="G25" s="293">
        <v>335500</v>
      </c>
      <c r="H25" s="292">
        <v>3462.19</v>
      </c>
      <c r="I25" s="294">
        <f t="shared" si="0"/>
        <v>2.59</v>
      </c>
    </row>
    <row r="26" spans="1:9" x14ac:dyDescent="0.3">
      <c r="A26" s="134">
        <v>180265</v>
      </c>
      <c r="B26" s="115" t="s">
        <v>629</v>
      </c>
      <c r="C26" s="254">
        <f t="shared" si="1"/>
        <v>15</v>
      </c>
      <c r="D26" s="229" t="s">
        <v>789</v>
      </c>
      <c r="E26" s="161" t="s">
        <v>617</v>
      </c>
      <c r="F26" s="195" t="s">
        <v>790</v>
      </c>
      <c r="G26" s="293">
        <v>452770</v>
      </c>
      <c r="H26" s="292">
        <v>3381.06</v>
      </c>
      <c r="I26" s="294">
        <f t="shared" si="0"/>
        <v>2.5299999999999998</v>
      </c>
    </row>
    <row r="27" spans="1:9" x14ac:dyDescent="0.3">
      <c r="A27" s="134">
        <v>25034</v>
      </c>
      <c r="B27" s="115" t="s">
        <v>336</v>
      </c>
      <c r="C27" s="254">
        <f t="shared" si="1"/>
        <v>16</v>
      </c>
      <c r="D27" s="229" t="s">
        <v>956</v>
      </c>
      <c r="E27" s="161" t="s">
        <v>626</v>
      </c>
      <c r="F27" s="195" t="s">
        <v>291</v>
      </c>
      <c r="G27" s="293">
        <v>1328231</v>
      </c>
      <c r="H27" s="292">
        <v>3341.17</v>
      </c>
      <c r="I27" s="294">
        <f t="shared" si="0"/>
        <v>2.5</v>
      </c>
    </row>
    <row r="28" spans="1:9" x14ac:dyDescent="0.3">
      <c r="A28" s="134">
        <v>158019</v>
      </c>
      <c r="B28" s="115" t="s">
        <v>250</v>
      </c>
      <c r="C28" s="254">
        <f t="shared" si="1"/>
        <v>17</v>
      </c>
      <c r="D28" s="229" t="s">
        <v>959</v>
      </c>
      <c r="E28" s="161" t="s">
        <v>628</v>
      </c>
      <c r="F28" s="195" t="s">
        <v>277</v>
      </c>
      <c r="G28" s="293">
        <v>338945</v>
      </c>
      <c r="H28" s="292">
        <v>3264.38</v>
      </c>
      <c r="I28" s="294">
        <f t="shared" si="0"/>
        <v>2.44</v>
      </c>
    </row>
    <row r="29" spans="1:9" x14ac:dyDescent="0.3">
      <c r="A29" s="134">
        <v>171636</v>
      </c>
      <c r="B29" s="115" t="s">
        <v>609</v>
      </c>
      <c r="C29" s="254">
        <f t="shared" si="1"/>
        <v>18</v>
      </c>
      <c r="D29" s="229" t="s">
        <v>954</v>
      </c>
      <c r="E29" s="161" t="s">
        <v>955</v>
      </c>
      <c r="F29" s="195" t="s">
        <v>276</v>
      </c>
      <c r="G29" s="293">
        <v>544400</v>
      </c>
      <c r="H29" s="292">
        <v>3015.43</v>
      </c>
      <c r="I29" s="294">
        <f t="shared" si="0"/>
        <v>2.25</v>
      </c>
    </row>
    <row r="30" spans="1:9" x14ac:dyDescent="0.3">
      <c r="A30" s="134">
        <v>28975</v>
      </c>
      <c r="B30" s="115" t="s">
        <v>255</v>
      </c>
      <c r="C30" s="254">
        <f t="shared" si="1"/>
        <v>19</v>
      </c>
      <c r="D30" s="229" t="s">
        <v>688</v>
      </c>
      <c r="E30" s="161" t="s">
        <v>260</v>
      </c>
      <c r="F30" s="195" t="s">
        <v>275</v>
      </c>
      <c r="G30" s="293">
        <v>675909</v>
      </c>
      <c r="H30" s="292">
        <v>2687.08</v>
      </c>
      <c r="I30" s="294">
        <f t="shared" si="0"/>
        <v>2.0099999999999998</v>
      </c>
    </row>
    <row r="31" spans="1:9" x14ac:dyDescent="0.3">
      <c r="A31" s="134">
        <v>43978</v>
      </c>
      <c r="B31" s="115" t="s">
        <v>630</v>
      </c>
      <c r="C31" s="254">
        <f t="shared" si="1"/>
        <v>20</v>
      </c>
      <c r="D31" s="229" t="s">
        <v>669</v>
      </c>
      <c r="E31" s="161" t="s">
        <v>255</v>
      </c>
      <c r="F31" s="195" t="s">
        <v>288</v>
      </c>
      <c r="G31" s="293">
        <v>235158</v>
      </c>
      <c r="H31" s="292">
        <v>2685.15</v>
      </c>
      <c r="I31" s="294">
        <f t="shared" si="0"/>
        <v>2.0099999999999998</v>
      </c>
    </row>
    <row r="32" spans="1:9" x14ac:dyDescent="0.3">
      <c r="A32" s="134">
        <v>6576</v>
      </c>
      <c r="B32" s="115" t="s">
        <v>257</v>
      </c>
      <c r="C32" s="254">
        <f t="shared" si="1"/>
        <v>21</v>
      </c>
      <c r="D32" s="229" t="s">
        <v>922</v>
      </c>
      <c r="E32" s="161" t="s">
        <v>344</v>
      </c>
      <c r="F32" s="195" t="s">
        <v>274</v>
      </c>
      <c r="G32" s="293">
        <v>252255</v>
      </c>
      <c r="H32" s="292">
        <v>2606.5500000000002</v>
      </c>
      <c r="I32" s="294">
        <f t="shared" si="0"/>
        <v>1.95</v>
      </c>
    </row>
    <row r="33" spans="1:9" x14ac:dyDescent="0.3">
      <c r="A33" s="134">
        <v>23538</v>
      </c>
      <c r="B33" s="115" t="s">
        <v>613</v>
      </c>
      <c r="C33" s="254">
        <f t="shared" si="1"/>
        <v>22</v>
      </c>
      <c r="D33" s="229" t="s">
        <v>960</v>
      </c>
      <c r="E33" s="161" t="s">
        <v>629</v>
      </c>
      <c r="F33" s="195" t="s">
        <v>274</v>
      </c>
      <c r="G33" s="293">
        <v>705166</v>
      </c>
      <c r="H33" s="292">
        <v>2459.9699999999998</v>
      </c>
      <c r="I33" s="294">
        <f t="shared" si="0"/>
        <v>1.84</v>
      </c>
    </row>
    <row r="34" spans="1:9" x14ac:dyDescent="0.3">
      <c r="A34" s="134">
        <v>67871</v>
      </c>
      <c r="B34" s="115" t="s">
        <v>623</v>
      </c>
      <c r="C34" s="254">
        <f t="shared" si="1"/>
        <v>23</v>
      </c>
      <c r="D34" s="229" t="s">
        <v>747</v>
      </c>
      <c r="E34" s="161" t="s">
        <v>748</v>
      </c>
      <c r="F34" s="195" t="s">
        <v>277</v>
      </c>
      <c r="G34" s="293">
        <v>141880</v>
      </c>
      <c r="H34" s="292">
        <v>2415.65</v>
      </c>
      <c r="I34" s="294">
        <f t="shared" si="0"/>
        <v>1.8</v>
      </c>
    </row>
    <row r="35" spans="1:9" x14ac:dyDescent="0.3">
      <c r="A35" s="134">
        <v>33115</v>
      </c>
      <c r="B35" s="115" t="s">
        <v>611</v>
      </c>
      <c r="C35" s="254">
        <f t="shared" si="1"/>
        <v>24</v>
      </c>
      <c r="D35" s="229" t="s">
        <v>656</v>
      </c>
      <c r="E35" s="161" t="s">
        <v>236</v>
      </c>
      <c r="F35" s="195" t="s">
        <v>273</v>
      </c>
      <c r="G35" s="293">
        <v>304639</v>
      </c>
      <c r="H35" s="292">
        <v>2367.81</v>
      </c>
      <c r="I35" s="294">
        <f t="shared" si="0"/>
        <v>1.77</v>
      </c>
    </row>
    <row r="36" spans="1:9" x14ac:dyDescent="0.3">
      <c r="A36" s="134">
        <v>138459</v>
      </c>
      <c r="B36" s="115" t="s">
        <v>627</v>
      </c>
      <c r="C36" s="254">
        <f t="shared" si="1"/>
        <v>25</v>
      </c>
      <c r="D36" s="229" t="s">
        <v>771</v>
      </c>
      <c r="E36" s="161" t="s">
        <v>357</v>
      </c>
      <c r="F36" s="195" t="s">
        <v>281</v>
      </c>
      <c r="G36" s="293">
        <v>324287</v>
      </c>
      <c r="H36" s="292">
        <v>2155.86</v>
      </c>
      <c r="I36" s="294">
        <f t="shared" si="0"/>
        <v>1.61</v>
      </c>
    </row>
    <row r="37" spans="1:9" x14ac:dyDescent="0.3">
      <c r="A37" s="134">
        <v>140018</v>
      </c>
      <c r="B37" s="115" t="s">
        <v>396</v>
      </c>
      <c r="C37" s="254">
        <f t="shared" si="1"/>
        <v>26</v>
      </c>
      <c r="D37" s="229" t="s">
        <v>961</v>
      </c>
      <c r="E37" s="161" t="s">
        <v>962</v>
      </c>
      <c r="F37" s="195" t="s">
        <v>298</v>
      </c>
      <c r="G37" s="293">
        <v>1430586</v>
      </c>
      <c r="H37" s="292">
        <v>2141.59</v>
      </c>
      <c r="I37" s="294">
        <f t="shared" si="0"/>
        <v>1.6</v>
      </c>
    </row>
    <row r="38" spans="1:9" x14ac:dyDescent="0.3">
      <c r="A38" s="134">
        <v>145365</v>
      </c>
      <c r="B38" s="115" t="s">
        <v>340</v>
      </c>
      <c r="C38" s="254">
        <f t="shared" si="1"/>
        <v>27</v>
      </c>
      <c r="D38" s="229" t="s">
        <v>698</v>
      </c>
      <c r="E38" s="161" t="s">
        <v>311</v>
      </c>
      <c r="F38" s="195" t="s">
        <v>273</v>
      </c>
      <c r="G38" s="293">
        <v>307860</v>
      </c>
      <c r="H38" s="292">
        <v>2094.5300000000002</v>
      </c>
      <c r="I38" s="294">
        <f t="shared" si="0"/>
        <v>1.56</v>
      </c>
    </row>
    <row r="39" spans="1:9" x14ac:dyDescent="0.3">
      <c r="A39" s="134"/>
      <c r="C39" s="254">
        <f t="shared" si="1"/>
        <v>28</v>
      </c>
      <c r="D39" s="229" t="s">
        <v>957</v>
      </c>
      <c r="E39" s="161" t="s">
        <v>615</v>
      </c>
      <c r="F39" s="195" t="s">
        <v>279</v>
      </c>
      <c r="G39" s="293">
        <v>2075051</v>
      </c>
      <c r="H39" s="292">
        <v>1894.52</v>
      </c>
      <c r="I39" s="294">
        <f t="shared" si="0"/>
        <v>1.42</v>
      </c>
    </row>
    <row r="40" spans="1:9" x14ac:dyDescent="0.3">
      <c r="A40" s="134"/>
      <c r="C40" s="254">
        <f t="shared" si="1"/>
        <v>29</v>
      </c>
      <c r="D40" s="229" t="s">
        <v>678</v>
      </c>
      <c r="E40" s="161" t="s">
        <v>257</v>
      </c>
      <c r="F40" s="195" t="s">
        <v>275</v>
      </c>
      <c r="G40" s="293">
        <v>1088551</v>
      </c>
      <c r="H40" s="292">
        <v>1772.71</v>
      </c>
      <c r="I40" s="294">
        <f t="shared" si="0"/>
        <v>1.32</v>
      </c>
    </row>
    <row r="41" spans="1:9" x14ac:dyDescent="0.3">
      <c r="A41" s="134"/>
      <c r="C41" s="254">
        <f t="shared" si="1"/>
        <v>30</v>
      </c>
      <c r="D41" s="229" t="s">
        <v>679</v>
      </c>
      <c r="E41" s="161" t="s">
        <v>680</v>
      </c>
      <c r="F41" s="195" t="s">
        <v>276</v>
      </c>
      <c r="G41" s="293">
        <v>51545</v>
      </c>
      <c r="H41" s="292">
        <v>1590.42</v>
      </c>
      <c r="I41" s="294">
        <f t="shared" si="0"/>
        <v>1.19</v>
      </c>
    </row>
    <row r="42" spans="1:9" x14ac:dyDescent="0.3">
      <c r="A42" s="134"/>
      <c r="C42" s="254">
        <f t="shared" si="1"/>
        <v>31</v>
      </c>
      <c r="D42" s="229" t="s">
        <v>950</v>
      </c>
      <c r="E42" s="161" t="s">
        <v>623</v>
      </c>
      <c r="F42" s="195" t="s">
        <v>298</v>
      </c>
      <c r="G42" s="293">
        <v>21986</v>
      </c>
      <c r="H42" s="292">
        <v>1464.72</v>
      </c>
      <c r="I42" s="294">
        <f t="shared" si="0"/>
        <v>1.0900000000000001</v>
      </c>
    </row>
    <row r="43" spans="1:9" x14ac:dyDescent="0.3">
      <c r="A43" s="134"/>
      <c r="C43" s="254">
        <f t="shared" si="1"/>
        <v>32</v>
      </c>
      <c r="D43" s="229" t="s">
        <v>797</v>
      </c>
      <c r="E43" s="161" t="s">
        <v>385</v>
      </c>
      <c r="F43" s="195" t="s">
        <v>281</v>
      </c>
      <c r="G43" s="293">
        <v>140148</v>
      </c>
      <c r="H43" s="292">
        <v>1450.81</v>
      </c>
      <c r="I43" s="294">
        <f t="shared" si="0"/>
        <v>1.08</v>
      </c>
    </row>
    <row r="44" spans="1:9" x14ac:dyDescent="0.3">
      <c r="A44" s="134"/>
      <c r="C44" s="254">
        <f t="shared" si="1"/>
        <v>33</v>
      </c>
      <c r="D44" s="229" t="s">
        <v>653</v>
      </c>
      <c r="E44" s="161" t="s">
        <v>230</v>
      </c>
      <c r="F44" s="195" t="s">
        <v>277</v>
      </c>
      <c r="G44" s="293">
        <v>67044</v>
      </c>
      <c r="H44" s="292">
        <v>1341.99</v>
      </c>
      <c r="I44" s="294">
        <f t="shared" si="0"/>
        <v>1</v>
      </c>
    </row>
    <row r="45" spans="1:9" x14ac:dyDescent="0.3">
      <c r="A45" s="134"/>
      <c r="C45" s="254">
        <f t="shared" si="1"/>
        <v>34</v>
      </c>
      <c r="D45" s="229" t="s">
        <v>963</v>
      </c>
      <c r="E45" s="161" t="s">
        <v>618</v>
      </c>
      <c r="F45" s="195" t="s">
        <v>294</v>
      </c>
      <c r="G45" s="293">
        <v>56102</v>
      </c>
      <c r="H45" s="292">
        <v>801.22</v>
      </c>
      <c r="I45" s="294">
        <f t="shared" si="0"/>
        <v>0.6</v>
      </c>
    </row>
    <row r="46" spans="1:9" x14ac:dyDescent="0.3">
      <c r="A46" s="134"/>
      <c r="C46" s="254">
        <f t="shared" si="1"/>
        <v>35</v>
      </c>
      <c r="D46" s="229" t="s">
        <v>964</v>
      </c>
      <c r="E46" s="161" t="s">
        <v>965</v>
      </c>
      <c r="F46" s="195" t="s">
        <v>287</v>
      </c>
      <c r="G46" s="293">
        <v>132142</v>
      </c>
      <c r="H46" s="292">
        <v>692.95</v>
      </c>
      <c r="I46" s="294">
        <f t="shared" si="0"/>
        <v>0.52</v>
      </c>
    </row>
    <row r="47" spans="1:9" x14ac:dyDescent="0.3">
      <c r="A47" s="134"/>
      <c r="C47" s="254">
        <f t="shared" si="1"/>
        <v>36</v>
      </c>
      <c r="D47" s="229" t="s">
        <v>958</v>
      </c>
      <c r="E47" s="161" t="s">
        <v>627</v>
      </c>
      <c r="F47" s="195" t="s">
        <v>276</v>
      </c>
      <c r="G47" s="293">
        <v>258735</v>
      </c>
      <c r="H47" s="292">
        <v>302.45999999999998</v>
      </c>
      <c r="I47" s="294">
        <f t="shared" si="0"/>
        <v>0.23</v>
      </c>
    </row>
    <row r="48" spans="1:9" x14ac:dyDescent="0.3">
      <c r="A48" s="134"/>
      <c r="C48" s="254"/>
      <c r="D48" s="289" t="s">
        <v>17</v>
      </c>
      <c r="E48" s="161"/>
      <c r="F48" s="195"/>
      <c r="G48" s="293"/>
      <c r="H48" s="296">
        <f>SUM(H12:H47)</f>
        <v>125409.04999999999</v>
      </c>
      <c r="I48" s="296">
        <f>SUM(I12:I47)</f>
        <v>93.719999999999985</v>
      </c>
    </row>
    <row r="49" spans="1:9" x14ac:dyDescent="0.3">
      <c r="A49" s="134"/>
      <c r="C49" s="254" t="s">
        <v>18</v>
      </c>
      <c r="D49" s="285" t="s">
        <v>63</v>
      </c>
      <c r="E49" s="297"/>
      <c r="F49" s="195"/>
      <c r="G49" s="293"/>
      <c r="H49" s="298" t="s">
        <v>20</v>
      </c>
      <c r="I49" s="299" t="s">
        <v>20</v>
      </c>
    </row>
    <row r="50" spans="1:9" x14ac:dyDescent="0.3">
      <c r="A50" s="134"/>
      <c r="C50" s="254"/>
      <c r="D50" s="289" t="s">
        <v>21</v>
      </c>
      <c r="E50" s="290"/>
      <c r="F50" s="300"/>
      <c r="G50" s="262"/>
      <c r="H50" s="277">
        <f>H48</f>
        <v>125409.04999999999</v>
      </c>
      <c r="I50" s="277">
        <f>I48</f>
        <v>93.719999999999985</v>
      </c>
    </row>
    <row r="51" spans="1:9" x14ac:dyDescent="0.3">
      <c r="A51" s="134"/>
      <c r="C51" s="262" t="s">
        <v>22</v>
      </c>
      <c r="D51" s="289" t="s">
        <v>23</v>
      </c>
      <c r="E51" s="161"/>
      <c r="F51" s="195"/>
      <c r="G51" s="293"/>
      <c r="H51" s="152"/>
      <c r="I51" s="301"/>
    </row>
    <row r="52" spans="1:9" x14ac:dyDescent="0.3">
      <c r="A52" s="134"/>
      <c r="C52" s="254" t="s">
        <v>15</v>
      </c>
      <c r="D52" s="302" t="s">
        <v>16</v>
      </c>
      <c r="E52" s="161"/>
      <c r="F52" s="195"/>
      <c r="G52" s="293"/>
      <c r="H52" s="152"/>
      <c r="I52" s="301"/>
    </row>
    <row r="53" spans="1:9" x14ac:dyDescent="0.3">
      <c r="A53" s="134"/>
      <c r="C53" s="254"/>
      <c r="D53" s="302" t="s">
        <v>24</v>
      </c>
      <c r="E53" s="161"/>
      <c r="F53" s="195"/>
      <c r="G53" s="293"/>
      <c r="H53" s="303" t="s">
        <v>20</v>
      </c>
      <c r="I53" s="13" t="s">
        <v>20</v>
      </c>
    </row>
    <row r="54" spans="1:9" x14ac:dyDescent="0.3">
      <c r="A54" s="134"/>
      <c r="C54" s="254"/>
      <c r="D54" s="302" t="s">
        <v>25</v>
      </c>
      <c r="E54" s="161"/>
      <c r="F54" s="195"/>
      <c r="G54" s="293"/>
      <c r="H54" s="303" t="s">
        <v>20</v>
      </c>
      <c r="I54" s="13" t="s">
        <v>20</v>
      </c>
    </row>
    <row r="55" spans="1:9" x14ac:dyDescent="0.3">
      <c r="A55" s="134"/>
      <c r="C55" s="254"/>
      <c r="D55" s="302" t="s">
        <v>26</v>
      </c>
      <c r="E55" s="161"/>
      <c r="F55" s="195"/>
      <c r="G55" s="293"/>
      <c r="H55" s="303" t="s">
        <v>20</v>
      </c>
      <c r="I55" s="13" t="s">
        <v>20</v>
      </c>
    </row>
    <row r="56" spans="1:9" x14ac:dyDescent="0.3">
      <c r="A56" s="134"/>
      <c r="C56" s="254" t="s">
        <v>18</v>
      </c>
      <c r="D56" s="302" t="s">
        <v>27</v>
      </c>
      <c r="E56" s="161"/>
      <c r="F56" s="195"/>
      <c r="G56" s="293"/>
      <c r="H56" s="303" t="s">
        <v>20</v>
      </c>
      <c r="I56" s="13" t="s">
        <v>20</v>
      </c>
    </row>
    <row r="57" spans="1:9" x14ac:dyDescent="0.3">
      <c r="A57" s="134"/>
      <c r="C57" s="254"/>
      <c r="D57" s="302" t="s">
        <v>25</v>
      </c>
      <c r="E57" s="161"/>
      <c r="F57" s="195"/>
      <c r="G57" s="293"/>
      <c r="H57" s="303" t="s">
        <v>20</v>
      </c>
      <c r="I57" s="13" t="s">
        <v>20</v>
      </c>
    </row>
    <row r="58" spans="1:9" x14ac:dyDescent="0.3">
      <c r="A58" s="134"/>
      <c r="C58" s="254"/>
      <c r="D58" s="302" t="s">
        <v>26</v>
      </c>
      <c r="E58" s="161"/>
      <c r="F58" s="195"/>
      <c r="G58" s="293"/>
      <c r="H58" s="303" t="s">
        <v>20</v>
      </c>
      <c r="I58" s="13" t="s">
        <v>20</v>
      </c>
    </row>
    <row r="59" spans="1:9" x14ac:dyDescent="0.3">
      <c r="A59" s="134"/>
      <c r="C59" s="254" t="s">
        <v>28</v>
      </c>
      <c r="D59" s="229" t="s">
        <v>29</v>
      </c>
      <c r="E59" s="290"/>
      <c r="F59" s="200"/>
      <c r="G59" s="200"/>
      <c r="H59" s="303" t="s">
        <v>20</v>
      </c>
      <c r="I59" s="13" t="s">
        <v>20</v>
      </c>
    </row>
    <row r="60" spans="1:9" x14ac:dyDescent="0.3">
      <c r="A60" s="134"/>
      <c r="C60" s="195"/>
      <c r="D60" s="289" t="s">
        <v>21</v>
      </c>
      <c r="E60" s="290"/>
      <c r="F60" s="300"/>
      <c r="G60" s="200"/>
      <c r="H60" s="160" t="s">
        <v>20</v>
      </c>
      <c r="I60" s="40" t="s">
        <v>20</v>
      </c>
    </row>
    <row r="61" spans="1:9" x14ac:dyDescent="0.3">
      <c r="A61" s="134"/>
      <c r="C61" s="262" t="s">
        <v>30</v>
      </c>
      <c r="D61" s="289" t="s">
        <v>31</v>
      </c>
      <c r="E61" s="290"/>
      <c r="F61" s="300"/>
      <c r="G61" s="200"/>
      <c r="H61" s="304"/>
      <c r="I61" s="305"/>
    </row>
    <row r="62" spans="1:9" x14ac:dyDescent="0.3">
      <c r="A62" s="134"/>
      <c r="C62" s="195"/>
      <c r="D62" s="302" t="s">
        <v>32</v>
      </c>
      <c r="E62" s="290"/>
      <c r="F62" s="300"/>
      <c r="G62" s="200"/>
      <c r="H62" s="303" t="s">
        <v>20</v>
      </c>
      <c r="I62" s="13" t="s">
        <v>20</v>
      </c>
    </row>
    <row r="63" spans="1:9" x14ac:dyDescent="0.3">
      <c r="A63" s="134"/>
      <c r="C63" s="195"/>
      <c r="D63" s="302" t="s">
        <v>33</v>
      </c>
      <c r="E63" s="290"/>
      <c r="F63" s="300"/>
      <c r="G63" s="200"/>
      <c r="H63" s="303" t="s">
        <v>20</v>
      </c>
      <c r="I63" s="13" t="s">
        <v>20</v>
      </c>
    </row>
    <row r="64" spans="1:9" x14ac:dyDescent="0.3">
      <c r="A64" s="134"/>
      <c r="C64" s="195"/>
      <c r="D64" s="302" t="s">
        <v>34</v>
      </c>
      <c r="E64" s="290"/>
      <c r="F64" s="300"/>
      <c r="G64" s="200"/>
      <c r="H64" s="303" t="s">
        <v>20</v>
      </c>
      <c r="I64" s="13" t="s">
        <v>20</v>
      </c>
    </row>
    <row r="65" spans="1:10" x14ac:dyDescent="0.3">
      <c r="A65" s="134"/>
      <c r="C65" s="195"/>
      <c r="D65" s="195" t="s">
        <v>1091</v>
      </c>
      <c r="E65" s="290"/>
      <c r="F65" s="300"/>
      <c r="G65" s="200"/>
      <c r="H65" s="133">
        <v>5668.89</v>
      </c>
      <c r="I65" s="295">
        <f>ROUND((H65/$H$74*100),2)</f>
        <v>4.24</v>
      </c>
    </row>
    <row r="66" spans="1:10" x14ac:dyDescent="0.3">
      <c r="A66" s="134"/>
      <c r="C66" s="195"/>
      <c r="D66" s="289" t="s">
        <v>21</v>
      </c>
      <c r="E66" s="290"/>
      <c r="F66" s="300"/>
      <c r="G66" s="200"/>
      <c r="H66" s="154">
        <f>+H65</f>
        <v>5668.89</v>
      </c>
      <c r="I66" s="306">
        <f>SUM(I65)</f>
        <v>4.24</v>
      </c>
    </row>
    <row r="67" spans="1:10" x14ac:dyDescent="0.3">
      <c r="A67" s="134"/>
      <c r="C67" s="262" t="s">
        <v>35</v>
      </c>
      <c r="D67" s="289" t="s">
        <v>36</v>
      </c>
      <c r="E67" s="290"/>
      <c r="F67" s="300"/>
      <c r="G67" s="200"/>
      <c r="H67" s="307"/>
      <c r="I67" s="305"/>
    </row>
    <row r="68" spans="1:10" x14ac:dyDescent="0.3">
      <c r="A68" s="134"/>
      <c r="C68" s="195"/>
      <c r="D68" s="302" t="s">
        <v>37</v>
      </c>
      <c r="E68" s="290"/>
      <c r="F68" s="300"/>
      <c r="G68" s="200"/>
      <c r="H68" s="303" t="s">
        <v>20</v>
      </c>
      <c r="I68" s="13" t="s">
        <v>20</v>
      </c>
    </row>
    <row r="69" spans="1:10" x14ac:dyDescent="0.3">
      <c r="A69" s="134"/>
      <c r="C69" s="195"/>
      <c r="D69" s="302" t="s">
        <v>38</v>
      </c>
      <c r="E69" s="290"/>
      <c r="F69" s="300"/>
      <c r="G69" s="200"/>
      <c r="H69" s="303" t="s">
        <v>20</v>
      </c>
      <c r="I69" s="13" t="s">
        <v>20</v>
      </c>
    </row>
    <row r="70" spans="1:10" x14ac:dyDescent="0.3">
      <c r="A70" s="134"/>
      <c r="C70" s="195"/>
      <c r="D70" s="289" t="s">
        <v>21</v>
      </c>
      <c r="E70" s="290"/>
      <c r="F70" s="300"/>
      <c r="G70" s="200"/>
      <c r="H70" s="308" t="s">
        <v>20</v>
      </c>
      <c r="I70" s="40" t="s">
        <v>20</v>
      </c>
    </row>
    <row r="71" spans="1:10" x14ac:dyDescent="0.3">
      <c r="A71" s="134"/>
      <c r="C71" s="262" t="s">
        <v>39</v>
      </c>
      <c r="D71" s="289" t="s">
        <v>40</v>
      </c>
      <c r="E71" s="290"/>
      <c r="F71" s="195"/>
      <c r="G71" s="293"/>
      <c r="H71" s="229"/>
      <c r="I71" s="301"/>
    </row>
    <row r="72" spans="1:10" x14ac:dyDescent="0.3">
      <c r="A72" s="134"/>
      <c r="C72" s="195"/>
      <c r="D72" s="229" t="s">
        <v>41</v>
      </c>
      <c r="E72" s="290"/>
      <c r="F72" s="195"/>
      <c r="G72" s="293"/>
      <c r="H72" s="309">
        <f>+H74-H50-H66</f>
        <v>2765.8300000000008</v>
      </c>
      <c r="I72" s="295">
        <f>ROUND((H72/$H$74*100),2)-0.03</f>
        <v>2.04</v>
      </c>
      <c r="J72" s="142"/>
    </row>
    <row r="73" spans="1:10" x14ac:dyDescent="0.3">
      <c r="A73" s="134"/>
      <c r="C73" s="254"/>
      <c r="D73" s="289" t="s">
        <v>21</v>
      </c>
      <c r="E73" s="290"/>
      <c r="F73" s="195"/>
      <c r="G73" s="293"/>
      <c r="H73" s="310">
        <f>+H72</f>
        <v>2765.8300000000008</v>
      </c>
      <c r="I73" s="311">
        <f>+I72</f>
        <v>2.04</v>
      </c>
    </row>
    <row r="74" spans="1:10" ht="15.75" thickBot="1" x14ac:dyDescent="0.35">
      <c r="B74" s="115" t="s">
        <v>153</v>
      </c>
      <c r="C74" s="265"/>
      <c r="D74" s="312" t="s">
        <v>148</v>
      </c>
      <c r="E74" s="313"/>
      <c r="F74" s="265"/>
      <c r="G74" s="265"/>
      <c r="H74" s="314">
        <v>133843.76999999999</v>
      </c>
      <c r="I74" s="315">
        <f>+I50+I66+I73</f>
        <v>99.999999999999986</v>
      </c>
    </row>
    <row r="75" spans="1:10" x14ac:dyDescent="0.3">
      <c r="C75" s="165"/>
      <c r="D75" s="166" t="s">
        <v>45</v>
      </c>
      <c r="E75" s="166"/>
      <c r="F75" s="167"/>
      <c r="G75" s="167"/>
      <c r="H75" s="167"/>
      <c r="I75" s="133"/>
    </row>
    <row r="76" spans="1:10" x14ac:dyDescent="0.3">
      <c r="C76" s="165"/>
      <c r="D76" s="168" t="s">
        <v>46</v>
      </c>
      <c r="E76" s="168"/>
      <c r="F76" s="167"/>
      <c r="G76" s="169" t="s">
        <v>20</v>
      </c>
      <c r="H76" s="170"/>
      <c r="I76" s="133"/>
    </row>
    <row r="77" spans="1:10" x14ac:dyDescent="0.3">
      <c r="C77" s="165"/>
      <c r="D77" s="168" t="s">
        <v>47</v>
      </c>
      <c r="E77" s="168"/>
      <c r="F77" s="167"/>
      <c r="G77" s="169" t="s">
        <v>20</v>
      </c>
      <c r="H77" s="170"/>
      <c r="I77" s="133"/>
    </row>
    <row r="78" spans="1:10" x14ac:dyDescent="0.3">
      <c r="B78" s="115" t="s">
        <v>153</v>
      </c>
      <c r="C78" s="165"/>
      <c r="D78" s="168" t="s">
        <v>65</v>
      </c>
      <c r="E78" s="168"/>
      <c r="F78" s="167"/>
      <c r="G78" s="171"/>
      <c r="H78" s="170"/>
      <c r="I78" s="133"/>
    </row>
    <row r="79" spans="1:10" x14ac:dyDescent="0.3">
      <c r="C79" s="165"/>
      <c r="D79" s="168" t="s">
        <v>66</v>
      </c>
      <c r="E79" s="168"/>
      <c r="F79" s="167"/>
      <c r="G79" s="386" t="s">
        <v>1043</v>
      </c>
      <c r="H79" s="170"/>
      <c r="I79" s="133"/>
    </row>
    <row r="80" spans="1:10" x14ac:dyDescent="0.3">
      <c r="C80" s="165"/>
      <c r="D80" s="168" t="s">
        <v>67</v>
      </c>
      <c r="E80" s="168"/>
      <c r="F80" s="167"/>
      <c r="G80" s="386" t="s">
        <v>1044</v>
      </c>
      <c r="H80" s="170"/>
      <c r="I80" s="133"/>
    </row>
    <row r="81" spans="2:9" x14ac:dyDescent="0.3">
      <c r="C81" s="165"/>
      <c r="D81" s="168" t="s">
        <v>68</v>
      </c>
      <c r="E81" s="168"/>
      <c r="F81" s="167"/>
      <c r="G81" s="391" t="s">
        <v>1045</v>
      </c>
      <c r="H81" s="170"/>
      <c r="I81" s="133"/>
    </row>
    <row r="82" spans="2:9" x14ac:dyDescent="0.3">
      <c r="C82" s="165"/>
      <c r="D82" s="168" t="s">
        <v>69</v>
      </c>
      <c r="E82" s="168"/>
      <c r="F82" s="167"/>
      <c r="G82" s="391" t="s">
        <v>1046</v>
      </c>
      <c r="H82" s="170"/>
      <c r="I82" s="133"/>
    </row>
    <row r="83" spans="2:9" x14ac:dyDescent="0.3">
      <c r="B83" s="115" t="s">
        <v>153</v>
      </c>
      <c r="C83" s="165"/>
      <c r="D83" s="168" t="s">
        <v>70</v>
      </c>
      <c r="E83" s="168"/>
      <c r="F83" s="167"/>
      <c r="G83" s="173"/>
      <c r="H83" s="170"/>
      <c r="I83" s="133"/>
    </row>
    <row r="84" spans="2:9" x14ac:dyDescent="0.3">
      <c r="B84" s="115" t="s">
        <v>154</v>
      </c>
      <c r="C84" s="165"/>
      <c r="D84" s="168" t="s">
        <v>66</v>
      </c>
      <c r="E84" s="168"/>
      <c r="F84" s="167"/>
      <c r="G84" s="385">
        <v>18.155100000000001</v>
      </c>
      <c r="H84" s="170"/>
      <c r="I84" s="229"/>
    </row>
    <row r="85" spans="2:9" x14ac:dyDescent="0.3">
      <c r="B85" s="115" t="s">
        <v>155</v>
      </c>
      <c r="C85" s="165"/>
      <c r="D85" s="168" t="s">
        <v>67</v>
      </c>
      <c r="E85" s="168"/>
      <c r="F85" s="167"/>
      <c r="G85" s="385">
        <v>16.1708</v>
      </c>
      <c r="H85" s="170"/>
      <c r="I85" s="229"/>
    </row>
    <row r="86" spans="2:9" x14ac:dyDescent="0.3">
      <c r="B86" s="115" t="s">
        <v>156</v>
      </c>
      <c r="C86" s="165"/>
      <c r="D86" s="168" t="s">
        <v>68</v>
      </c>
      <c r="E86" s="168"/>
      <c r="F86" s="167"/>
      <c r="G86" s="385">
        <v>17.157699999999998</v>
      </c>
      <c r="H86" s="170"/>
      <c r="I86" s="229"/>
    </row>
    <row r="87" spans="2:9" x14ac:dyDescent="0.3">
      <c r="B87" s="115" t="s">
        <v>157</v>
      </c>
      <c r="C87" s="165"/>
      <c r="D87" s="168" t="s">
        <v>69</v>
      </c>
      <c r="E87" s="168"/>
      <c r="F87" s="167"/>
      <c r="G87" s="385">
        <v>15.203099999999999</v>
      </c>
      <c r="H87" s="170"/>
      <c r="I87" s="229"/>
    </row>
    <row r="88" spans="2:9" x14ac:dyDescent="0.3">
      <c r="C88" s="165"/>
      <c r="D88" s="168" t="s">
        <v>51</v>
      </c>
      <c r="E88" s="168"/>
      <c r="F88" s="167"/>
      <c r="G88" s="172" t="s">
        <v>20</v>
      </c>
      <c r="H88" s="170"/>
      <c r="I88" s="229"/>
    </row>
    <row r="89" spans="2:9" x14ac:dyDescent="0.3">
      <c r="C89" s="316"/>
      <c r="D89" s="61" t="s">
        <v>52</v>
      </c>
      <c r="E89" s="168"/>
      <c r="F89" s="167"/>
      <c r="G89" s="172" t="s">
        <v>20</v>
      </c>
      <c r="H89" s="170"/>
      <c r="I89" s="229"/>
    </row>
    <row r="90" spans="2:9" x14ac:dyDescent="0.3">
      <c r="B90" s="115" t="s">
        <v>153</v>
      </c>
      <c r="C90" s="316"/>
      <c r="D90" s="65" t="s">
        <v>53</v>
      </c>
      <c r="E90" s="65"/>
      <c r="F90" s="167"/>
      <c r="G90" s="385">
        <v>0.42507050474889285</v>
      </c>
      <c r="H90" s="170"/>
      <c r="I90" s="229"/>
    </row>
    <row r="91" spans="2:9" x14ac:dyDescent="0.3">
      <c r="C91" s="316"/>
      <c r="D91" s="65" t="s">
        <v>54</v>
      </c>
      <c r="E91" s="65"/>
      <c r="F91" s="167"/>
      <c r="G91" s="174" t="s">
        <v>75</v>
      </c>
      <c r="H91" s="170"/>
      <c r="I91" s="229"/>
    </row>
    <row r="92" spans="2:9" x14ac:dyDescent="0.3">
      <c r="C92" s="316"/>
      <c r="D92" s="459" t="s">
        <v>76</v>
      </c>
      <c r="E92" s="459"/>
      <c r="F92" s="175" t="s">
        <v>77</v>
      </c>
      <c r="G92" s="175" t="s">
        <v>78</v>
      </c>
      <c r="H92" s="170"/>
      <c r="I92" s="229"/>
    </row>
    <row r="93" spans="2:9" x14ac:dyDescent="0.3">
      <c r="C93" s="316"/>
      <c r="D93" s="460" t="s">
        <v>79</v>
      </c>
      <c r="E93" s="461"/>
      <c r="F93" s="402">
        <v>1.1000000000000001</v>
      </c>
      <c r="G93" s="402">
        <v>1.1000000000000001</v>
      </c>
      <c r="H93" s="170"/>
      <c r="I93" s="229"/>
    </row>
    <row r="94" spans="2:9" x14ac:dyDescent="0.3">
      <c r="C94" s="316"/>
      <c r="D94" s="393" t="s">
        <v>80</v>
      </c>
      <c r="E94" s="394"/>
      <c r="F94" s="402">
        <v>1.1000000000000001</v>
      </c>
      <c r="G94" s="402">
        <v>1.1000000000000001</v>
      </c>
      <c r="H94" s="170"/>
      <c r="I94" s="229"/>
    </row>
    <row r="95" spans="2:9" x14ac:dyDescent="0.3">
      <c r="C95" s="161"/>
      <c r="D95" s="162" t="s">
        <v>142</v>
      </c>
      <c r="E95" s="162"/>
      <c r="F95" s="163"/>
      <c r="G95" s="163"/>
      <c r="H95" s="164"/>
      <c r="I95" s="133"/>
    </row>
    <row r="96" spans="2:9" x14ac:dyDescent="0.3">
      <c r="C96" s="161"/>
      <c r="D96" s="162" t="s">
        <v>1002</v>
      </c>
      <c r="E96" s="162"/>
      <c r="F96" s="163"/>
      <c r="G96" s="163"/>
      <c r="H96" s="164"/>
      <c r="I96" s="133"/>
    </row>
    <row r="97" spans="3:9" x14ac:dyDescent="0.3">
      <c r="C97" s="161"/>
      <c r="D97" s="162" t="s">
        <v>1001</v>
      </c>
      <c r="E97" s="162"/>
      <c r="F97" s="163"/>
      <c r="G97" s="163"/>
      <c r="H97" s="164"/>
      <c r="I97" s="133"/>
    </row>
    <row r="98" spans="3:9" x14ac:dyDescent="0.3">
      <c r="D98" s="182"/>
      <c r="E98" s="182"/>
    </row>
  </sheetData>
  <customSheetViews>
    <customSheetView guid="{62DD1CA0-C4DB-4681-AB87-8E5B064DADBB}" scale="85" showPageBreaks="1" showGridLines="0" fitToPage="1" printArea="1" hiddenColumns="1" view="pageBreakPreview" topLeftCell="C58">
      <selection activeCell="E20" sqref="E20"/>
      <rowBreaks count="1" manualBreakCount="1">
        <brk id="74" max="8" man="1"/>
      </rowBreaks>
      <pageMargins left="0.7" right="0.7" top="0.75" bottom="0.75" header="0.3" footer="0.3"/>
      <pageSetup paperSize="9" scale="53" fitToHeight="0" orientation="portrait" r:id="rId1"/>
    </customSheetView>
    <customSheetView guid="{DAAB1ED2-9FBE-4D18-8622-79FE20BC5AF5}" scale="85" showPageBreaks="1" showGridLines="0" fitToPage="1" printArea="1" hiddenColumns="1" view="pageBreakPreview" topLeftCell="C73">
      <selection activeCell="D92" sqref="D92:E92"/>
      <rowBreaks count="1" manualBreakCount="1">
        <brk id="94" max="8" man="1"/>
      </rowBreaks>
      <pageMargins left="0.7" right="0.7" top="0.75" bottom="0.75" header="0.3" footer="0.3"/>
      <pageSetup paperSize="9" scale="53" fitToHeight="0" orientation="portrait" r:id="rId2"/>
    </customSheetView>
    <customSheetView guid="{ED634462-2CEC-4EB1-BAAF-B9E7F296E51C}" scale="85" showPageBreaks="1" showGridLines="0" fitToPage="1" printArea="1" hiddenColumns="1" view="pageBreakPreview" topLeftCell="C82">
      <selection activeCell="A95" sqref="A95:XFD95"/>
      <rowBreaks count="1" manualBreakCount="1">
        <brk id="94" max="8" man="1"/>
      </rowBreaks>
      <pageMargins left="0.7" right="0.7" top="0.75" bottom="0.75" header="0.3" footer="0.3"/>
      <pageSetup paperSize="9" scale="53" fitToHeight="0" orientation="portrait" r:id="rId3"/>
    </customSheetView>
    <customSheetView guid="{47B4B278-0783-456D-A67F-BA86C3DDE3D6}" scale="85" showPageBreaks="1" showGridLines="0" fitToPage="1" printArea="1" hiddenColumns="1" view="pageBreakPreview" topLeftCell="C10">
      <selection activeCell="C3" sqref="C3:I3"/>
      <rowBreaks count="1" manualBreakCount="1">
        <brk id="74" max="8" man="1"/>
      </rowBreaks>
      <pageMargins left="0.7" right="0.7" top="0.75" bottom="0.75" header="0.3" footer="0.3"/>
      <pageSetup paperSize="9" scale="55" fitToHeight="0" orientation="portrait" r:id="rId4"/>
    </customSheetView>
    <customSheetView guid="{9E351BF9-46AA-4E17-BD7F-BD39A5EBD962}" scale="85" showPageBreaks="1" showGridLines="0" fitToPage="1" printArea="1" hiddenColumns="1" view="pageBreakPreview" topLeftCell="C1">
      <selection activeCell="D79" sqref="D79:F79"/>
      <rowBreaks count="1" manualBreakCount="1">
        <brk id="74" max="8" man="1"/>
      </rowBreaks>
      <pageMargins left="0.7" right="0.7" top="0.75" bottom="0.75" header="0.3" footer="0.3"/>
      <pageSetup paperSize="9" scale="53" fitToHeight="0" orientation="portrait" r:id="rId5"/>
    </customSheetView>
  </customSheetViews>
  <mergeCells count="10">
    <mergeCell ref="C6:I6"/>
    <mergeCell ref="C7:I7"/>
    <mergeCell ref="C8:I8"/>
    <mergeCell ref="D92:E92"/>
    <mergeCell ref="D93:E93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53" fitToHeight="0" orientation="portrait" r:id="rId6"/>
  <rowBreaks count="1" manualBreakCount="1">
    <brk id="74" max="8" man="1"/>
  </rowBreaks>
  <ignoredErrors>
    <ignoredError sqref="G79:G8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76"/>
  <sheetViews>
    <sheetView showGridLines="0" view="pageBreakPreview" topLeftCell="C77" zoomScale="85" zoomScaleNormal="85" zoomScaleSheetLayoutView="85" workbookViewId="0">
      <selection activeCell="G101" sqref="G101"/>
    </sheetView>
  </sheetViews>
  <sheetFormatPr defaultColWidth="15.85546875" defaultRowHeight="15" x14ac:dyDescent="0.3"/>
  <cols>
    <col min="1" max="1" width="6.7109375" style="115" hidden="1" customWidth="1"/>
    <col min="2" max="2" width="5.7109375" style="115" hidden="1" customWidth="1"/>
    <col min="3" max="3" width="7.140625" style="116" customWidth="1"/>
    <col min="4" max="4" width="50.140625" style="116" customWidth="1"/>
    <col min="5" max="5" width="21" style="116" customWidth="1"/>
    <col min="6" max="6" width="25.7109375" style="177" customWidth="1"/>
    <col min="7" max="7" width="22.7109375" style="178" customWidth="1"/>
    <col min="8" max="8" width="19.42578125" style="116" customWidth="1"/>
    <col min="9" max="9" width="31" style="116" customWidth="1"/>
    <col min="10" max="16384" width="15.85546875" style="116"/>
  </cols>
  <sheetData>
    <row r="1" spans="1:9" ht="27" x14ac:dyDescent="0.45">
      <c r="C1" s="429" t="str">
        <f>+'YO09'!C1</f>
        <v>Motilal Oswal Asset Management Company Limited</v>
      </c>
      <c r="D1" s="430"/>
      <c r="E1" s="430"/>
      <c r="F1" s="430"/>
      <c r="G1" s="430"/>
      <c r="H1" s="430"/>
      <c r="I1" s="431"/>
    </row>
    <row r="2" spans="1:9" ht="16.5" x14ac:dyDescent="0.3">
      <c r="C2" s="433" t="s">
        <v>1</v>
      </c>
      <c r="D2" s="434"/>
      <c r="E2" s="434"/>
      <c r="F2" s="434"/>
      <c r="G2" s="434"/>
      <c r="H2" s="434"/>
      <c r="I2" s="435"/>
    </row>
    <row r="3" spans="1:9" x14ac:dyDescent="0.3">
      <c r="C3" s="436" t="s">
        <v>1092</v>
      </c>
      <c r="D3" s="437"/>
      <c r="E3" s="437"/>
      <c r="F3" s="437"/>
      <c r="G3" s="437"/>
      <c r="H3" s="437"/>
      <c r="I3" s="438"/>
    </row>
    <row r="4" spans="1:9" x14ac:dyDescent="0.3">
      <c r="C4" s="439" t="s">
        <v>2</v>
      </c>
      <c r="D4" s="437"/>
      <c r="E4" s="437"/>
      <c r="F4" s="437"/>
      <c r="G4" s="437"/>
      <c r="H4" s="437"/>
      <c r="I4" s="438"/>
    </row>
    <row r="5" spans="1:9" ht="19.5" x14ac:dyDescent="0.35">
      <c r="C5" s="452" t="str">
        <f>+'YO08'!C5</f>
        <v>HALF-YEARLY PORTFOLIO STATEMENT AS ON MARCH 31, 2019</v>
      </c>
      <c r="D5" s="453"/>
      <c r="E5" s="453"/>
      <c r="F5" s="453"/>
      <c r="G5" s="453"/>
      <c r="H5" s="453"/>
      <c r="I5" s="454"/>
    </row>
    <row r="6" spans="1:9" ht="16.5" thickBot="1" x14ac:dyDescent="0.35">
      <c r="C6" s="473" t="s">
        <v>3</v>
      </c>
      <c r="D6" s="474"/>
      <c r="E6" s="474"/>
      <c r="F6" s="474"/>
      <c r="G6" s="474"/>
      <c r="H6" s="474"/>
      <c r="I6" s="475"/>
    </row>
    <row r="7" spans="1:9" s="119" customFormat="1" ht="15.75" thickBot="1" x14ac:dyDescent="0.35">
      <c r="A7" s="118"/>
      <c r="B7" s="118"/>
      <c r="C7" s="455" t="s">
        <v>1074</v>
      </c>
      <c r="D7" s="456"/>
      <c r="E7" s="456"/>
      <c r="F7" s="456"/>
      <c r="G7" s="456"/>
      <c r="H7" s="456"/>
      <c r="I7" s="457"/>
    </row>
    <row r="8" spans="1:9" s="119" customFormat="1" ht="15.75" thickBot="1" x14ac:dyDescent="0.35">
      <c r="A8" s="118"/>
      <c r="B8" s="118"/>
      <c r="C8" s="455" t="s">
        <v>1075</v>
      </c>
      <c r="D8" s="456"/>
      <c r="E8" s="456"/>
      <c r="F8" s="456"/>
      <c r="G8" s="456"/>
      <c r="H8" s="456"/>
      <c r="I8" s="457"/>
    </row>
    <row r="9" spans="1:9" ht="38.25" customHeight="1" thickBot="1" x14ac:dyDescent="0.35">
      <c r="C9" s="96" t="s">
        <v>4</v>
      </c>
      <c r="D9" s="283" t="s">
        <v>5</v>
      </c>
      <c r="E9" s="4" t="s">
        <v>6</v>
      </c>
      <c r="F9" s="120" t="s">
        <v>158</v>
      </c>
      <c r="G9" s="5" t="s">
        <v>83</v>
      </c>
      <c r="H9" s="317" t="s">
        <v>159</v>
      </c>
      <c r="I9" s="3" t="s">
        <v>10</v>
      </c>
    </row>
    <row r="10" spans="1:9" x14ac:dyDescent="0.3">
      <c r="C10" s="248" t="s">
        <v>11</v>
      </c>
      <c r="D10" s="285" t="s">
        <v>12</v>
      </c>
      <c r="E10" s="286"/>
      <c r="F10" s="287"/>
      <c r="G10" s="288"/>
      <c r="H10" s="318"/>
      <c r="I10" s="288"/>
    </row>
    <row r="11" spans="1:9" x14ac:dyDescent="0.3">
      <c r="A11" s="128" t="s">
        <v>13</v>
      </c>
      <c r="B11" s="128" t="s">
        <v>14</v>
      </c>
      <c r="C11" s="254" t="s">
        <v>15</v>
      </c>
      <c r="D11" s="289" t="s">
        <v>55</v>
      </c>
      <c r="E11" s="290"/>
      <c r="F11" s="254"/>
      <c r="G11" s="291"/>
      <c r="H11" s="319"/>
      <c r="I11" s="195"/>
    </row>
    <row r="12" spans="1:9" x14ac:dyDescent="0.3">
      <c r="A12" s="134">
        <v>7429</v>
      </c>
      <c r="B12" s="115" t="s">
        <v>224</v>
      </c>
      <c r="C12" s="254">
        <v>1</v>
      </c>
      <c r="D12" s="229" t="s">
        <v>660</v>
      </c>
      <c r="E12" s="161" t="s">
        <v>250</v>
      </c>
      <c r="F12" s="195" t="s">
        <v>274</v>
      </c>
      <c r="G12" s="293">
        <v>471053</v>
      </c>
      <c r="H12" s="319">
        <v>14249.35</v>
      </c>
      <c r="I12" s="295">
        <f>ROUND((H12/$H$97*100),2)</f>
        <v>8.7100000000000009</v>
      </c>
    </row>
    <row r="13" spans="1:9" x14ac:dyDescent="0.3">
      <c r="A13" s="134">
        <v>158019</v>
      </c>
      <c r="B13" s="115" t="s">
        <v>250</v>
      </c>
      <c r="C13" s="254">
        <f>+C12+1</f>
        <v>2</v>
      </c>
      <c r="D13" s="229" t="s">
        <v>649</v>
      </c>
      <c r="E13" s="161" t="s">
        <v>224</v>
      </c>
      <c r="F13" s="195" t="s">
        <v>274</v>
      </c>
      <c r="G13" s="293">
        <v>647849</v>
      </c>
      <c r="H13" s="319">
        <v>12751.29</v>
      </c>
      <c r="I13" s="295">
        <f t="shared" ref="I13:I46" si="0">ROUND((H13/$H$97*100),2)</f>
        <v>7.8</v>
      </c>
    </row>
    <row r="14" spans="1:9" x14ac:dyDescent="0.3">
      <c r="A14" s="134">
        <v>6663</v>
      </c>
      <c r="B14" s="115" t="s">
        <v>232</v>
      </c>
      <c r="C14" s="254">
        <f t="shared" ref="C14:C46" si="1">+C13+1</f>
        <v>3</v>
      </c>
      <c r="D14" s="229" t="s">
        <v>954</v>
      </c>
      <c r="E14" s="161" t="s">
        <v>955</v>
      </c>
      <c r="F14" s="195" t="s">
        <v>276</v>
      </c>
      <c r="G14" s="293">
        <v>1931003</v>
      </c>
      <c r="H14" s="319">
        <v>10695.83</v>
      </c>
      <c r="I14" s="295">
        <f t="shared" si="0"/>
        <v>6.54</v>
      </c>
    </row>
    <row r="15" spans="1:9" x14ac:dyDescent="0.3">
      <c r="A15" s="134">
        <v>2232</v>
      </c>
      <c r="B15" s="115" t="s">
        <v>223</v>
      </c>
      <c r="C15" s="254">
        <f t="shared" si="1"/>
        <v>4</v>
      </c>
      <c r="D15" s="229" t="s">
        <v>647</v>
      </c>
      <c r="E15" s="161" t="s">
        <v>223</v>
      </c>
      <c r="F15" s="195" t="s">
        <v>273</v>
      </c>
      <c r="G15" s="293">
        <v>326898</v>
      </c>
      <c r="H15" s="319">
        <v>7580.44</v>
      </c>
      <c r="I15" s="295">
        <f t="shared" si="0"/>
        <v>4.6399999999999997</v>
      </c>
    </row>
    <row r="16" spans="1:9" x14ac:dyDescent="0.3">
      <c r="A16" s="134">
        <v>23538</v>
      </c>
      <c r="B16" s="115" t="s">
        <v>613</v>
      </c>
      <c r="C16" s="254">
        <f t="shared" si="1"/>
        <v>5</v>
      </c>
      <c r="D16" s="229" t="s">
        <v>669</v>
      </c>
      <c r="E16" s="161" t="s">
        <v>255</v>
      </c>
      <c r="F16" s="195" t="s">
        <v>288</v>
      </c>
      <c r="G16" s="293">
        <v>539734</v>
      </c>
      <c r="H16" s="319">
        <v>6162.95</v>
      </c>
      <c r="I16" s="295">
        <f t="shared" si="0"/>
        <v>3.77</v>
      </c>
    </row>
    <row r="17" spans="1:9" x14ac:dyDescent="0.3">
      <c r="A17" s="134">
        <v>29242</v>
      </c>
      <c r="B17" s="115" t="s">
        <v>256</v>
      </c>
      <c r="C17" s="254">
        <f t="shared" si="1"/>
        <v>6</v>
      </c>
      <c r="D17" s="229" t="s">
        <v>650</v>
      </c>
      <c r="E17" s="161" t="s">
        <v>227</v>
      </c>
      <c r="F17" s="195" t="s">
        <v>277</v>
      </c>
      <c r="G17" s="293">
        <v>827835</v>
      </c>
      <c r="H17" s="319">
        <v>6157.85</v>
      </c>
      <c r="I17" s="295">
        <f t="shared" si="0"/>
        <v>3.77</v>
      </c>
    </row>
    <row r="18" spans="1:9" x14ac:dyDescent="0.3">
      <c r="A18" s="134">
        <v>29441</v>
      </c>
      <c r="B18" s="115" t="s">
        <v>357</v>
      </c>
      <c r="C18" s="254">
        <f t="shared" si="1"/>
        <v>7</v>
      </c>
      <c r="D18" s="229" t="s">
        <v>651</v>
      </c>
      <c r="E18" s="161" t="s">
        <v>228</v>
      </c>
      <c r="F18" s="195" t="s">
        <v>273</v>
      </c>
      <c r="G18" s="293">
        <v>1264166</v>
      </c>
      <c r="H18" s="319">
        <v>5062.9799999999996</v>
      </c>
      <c r="I18" s="295">
        <f t="shared" si="0"/>
        <v>3.1</v>
      </c>
    </row>
    <row r="19" spans="1:9" x14ac:dyDescent="0.3">
      <c r="A19" s="134">
        <v>25034</v>
      </c>
      <c r="B19" s="115" t="s">
        <v>336</v>
      </c>
      <c r="C19" s="254">
        <f t="shared" si="1"/>
        <v>8</v>
      </c>
      <c r="D19" s="229" t="s">
        <v>655</v>
      </c>
      <c r="E19" s="161" t="s">
        <v>229</v>
      </c>
      <c r="F19" s="195" t="s">
        <v>278</v>
      </c>
      <c r="G19" s="293">
        <v>282197</v>
      </c>
      <c r="H19" s="319">
        <v>3909.28</v>
      </c>
      <c r="I19" s="295">
        <f t="shared" si="0"/>
        <v>2.39</v>
      </c>
    </row>
    <row r="20" spans="1:9" x14ac:dyDescent="0.3">
      <c r="A20" s="134">
        <v>2228</v>
      </c>
      <c r="B20" s="115" t="s">
        <v>260</v>
      </c>
      <c r="C20" s="254">
        <f t="shared" si="1"/>
        <v>9</v>
      </c>
      <c r="D20" s="229" t="s">
        <v>921</v>
      </c>
      <c r="E20" s="161" t="s">
        <v>609</v>
      </c>
      <c r="F20" s="195" t="s">
        <v>274</v>
      </c>
      <c r="G20" s="293">
        <v>826780</v>
      </c>
      <c r="H20" s="319">
        <v>3129.36</v>
      </c>
      <c r="I20" s="295">
        <f t="shared" si="0"/>
        <v>1.91</v>
      </c>
    </row>
    <row r="21" spans="1:9" x14ac:dyDescent="0.3">
      <c r="A21" s="134">
        <v>154543</v>
      </c>
      <c r="B21" s="115" t="s">
        <v>617</v>
      </c>
      <c r="C21" s="254">
        <f t="shared" si="1"/>
        <v>10</v>
      </c>
      <c r="D21" s="229" t="s">
        <v>956</v>
      </c>
      <c r="E21" s="161" t="s">
        <v>626</v>
      </c>
      <c r="F21" s="195" t="s">
        <v>291</v>
      </c>
      <c r="G21" s="293">
        <v>1103091</v>
      </c>
      <c r="H21" s="319">
        <v>2774.83</v>
      </c>
      <c r="I21" s="295">
        <f t="shared" si="0"/>
        <v>1.7</v>
      </c>
    </row>
    <row r="22" spans="1:9" x14ac:dyDescent="0.3">
      <c r="A22" s="134">
        <v>143417</v>
      </c>
      <c r="B22" s="115" t="s">
        <v>618</v>
      </c>
      <c r="C22" s="254">
        <f t="shared" si="1"/>
        <v>11</v>
      </c>
      <c r="D22" s="229" t="s">
        <v>693</v>
      </c>
      <c r="E22" s="161" t="s">
        <v>256</v>
      </c>
      <c r="F22" s="195" t="s">
        <v>279</v>
      </c>
      <c r="G22" s="293">
        <v>12755</v>
      </c>
      <c r="H22" s="319">
        <v>2620.86</v>
      </c>
      <c r="I22" s="295">
        <f t="shared" si="0"/>
        <v>1.6</v>
      </c>
    </row>
    <row r="23" spans="1:9" x14ac:dyDescent="0.3">
      <c r="A23" s="134">
        <v>28975</v>
      </c>
      <c r="B23" s="115" t="s">
        <v>255</v>
      </c>
      <c r="C23" s="254">
        <f t="shared" si="1"/>
        <v>12</v>
      </c>
      <c r="D23" s="229" t="s">
        <v>658</v>
      </c>
      <c r="E23" s="161" t="s">
        <v>235</v>
      </c>
      <c r="F23" s="195" t="s">
        <v>273</v>
      </c>
      <c r="G23" s="293">
        <v>141935</v>
      </c>
      <c r="H23" s="319">
        <v>2526.44</v>
      </c>
      <c r="I23" s="295">
        <f t="shared" si="0"/>
        <v>1.55</v>
      </c>
    </row>
    <row r="24" spans="1:9" x14ac:dyDescent="0.3">
      <c r="A24" s="134">
        <v>4884</v>
      </c>
      <c r="B24" s="115" t="s">
        <v>272</v>
      </c>
      <c r="C24" s="254">
        <f t="shared" si="1"/>
        <v>13</v>
      </c>
      <c r="D24" s="229" t="s">
        <v>659</v>
      </c>
      <c r="E24" s="161" t="s">
        <v>232</v>
      </c>
      <c r="F24" s="195" t="s">
        <v>279</v>
      </c>
      <c r="G24" s="293">
        <v>37321</v>
      </c>
      <c r="H24" s="319">
        <v>2490.2600000000002</v>
      </c>
      <c r="I24" s="295">
        <f t="shared" si="0"/>
        <v>1.52</v>
      </c>
    </row>
    <row r="25" spans="1:9" x14ac:dyDescent="0.3">
      <c r="A25" s="134">
        <v>27914</v>
      </c>
      <c r="B25" s="115" t="s">
        <v>628</v>
      </c>
      <c r="C25" s="254">
        <f t="shared" si="1"/>
        <v>14</v>
      </c>
      <c r="D25" s="229" t="s">
        <v>698</v>
      </c>
      <c r="E25" s="161" t="s">
        <v>311</v>
      </c>
      <c r="F25" s="195" t="s">
        <v>273</v>
      </c>
      <c r="G25" s="293">
        <v>349674</v>
      </c>
      <c r="H25" s="319">
        <v>2379.0100000000002</v>
      </c>
      <c r="I25" s="295">
        <f t="shared" si="0"/>
        <v>1.45</v>
      </c>
    </row>
    <row r="26" spans="1:9" x14ac:dyDescent="0.3">
      <c r="A26" s="134">
        <v>7547</v>
      </c>
      <c r="B26" s="115" t="s">
        <v>615</v>
      </c>
      <c r="C26" s="254">
        <f t="shared" si="1"/>
        <v>15</v>
      </c>
      <c r="D26" s="229" t="s">
        <v>736</v>
      </c>
      <c r="E26" s="161" t="s">
        <v>336</v>
      </c>
      <c r="F26" s="195" t="s">
        <v>274</v>
      </c>
      <c r="G26" s="293">
        <v>532918</v>
      </c>
      <c r="H26" s="319">
        <v>2319.2600000000002</v>
      </c>
      <c r="I26" s="295">
        <f t="shared" si="0"/>
        <v>1.42</v>
      </c>
    </row>
    <row r="27" spans="1:9" x14ac:dyDescent="0.3">
      <c r="A27" s="134">
        <v>12241</v>
      </c>
      <c r="B27" s="115" t="s">
        <v>626</v>
      </c>
      <c r="C27" s="254">
        <f t="shared" si="1"/>
        <v>16</v>
      </c>
      <c r="D27" s="229" t="s">
        <v>959</v>
      </c>
      <c r="E27" s="161" t="s">
        <v>628</v>
      </c>
      <c r="F27" s="195" t="s">
        <v>277</v>
      </c>
      <c r="G27" s="293">
        <v>228629</v>
      </c>
      <c r="H27" s="319">
        <v>2201.9299999999998</v>
      </c>
      <c r="I27" s="295">
        <f t="shared" si="0"/>
        <v>1.35</v>
      </c>
    </row>
    <row r="28" spans="1:9" x14ac:dyDescent="0.3">
      <c r="A28" s="134">
        <v>178816</v>
      </c>
      <c r="B28" s="115" t="s">
        <v>344</v>
      </c>
      <c r="C28" s="254">
        <f t="shared" si="1"/>
        <v>17</v>
      </c>
      <c r="D28" s="229" t="s">
        <v>789</v>
      </c>
      <c r="E28" s="161" t="s">
        <v>617</v>
      </c>
      <c r="F28" s="195" t="s">
        <v>790</v>
      </c>
      <c r="G28" s="293">
        <v>273206</v>
      </c>
      <c r="H28" s="319">
        <v>2040.17</v>
      </c>
      <c r="I28" s="295">
        <f t="shared" si="0"/>
        <v>1.25</v>
      </c>
    </row>
    <row r="29" spans="1:9" x14ac:dyDescent="0.3">
      <c r="A29" s="134">
        <v>27813</v>
      </c>
      <c r="B29" s="115" t="s">
        <v>235</v>
      </c>
      <c r="C29" s="254">
        <f t="shared" si="1"/>
        <v>18</v>
      </c>
      <c r="D29" s="229" t="s">
        <v>656</v>
      </c>
      <c r="E29" s="161" t="s">
        <v>236</v>
      </c>
      <c r="F29" s="195" t="s">
        <v>273</v>
      </c>
      <c r="G29" s="293">
        <v>253128</v>
      </c>
      <c r="H29" s="319">
        <v>1967.44</v>
      </c>
      <c r="I29" s="295">
        <f t="shared" si="0"/>
        <v>1.2</v>
      </c>
    </row>
    <row r="30" spans="1:9" x14ac:dyDescent="0.3">
      <c r="A30" s="134">
        <v>160710</v>
      </c>
      <c r="B30" s="115" t="s">
        <v>351</v>
      </c>
      <c r="C30" s="254">
        <f t="shared" si="1"/>
        <v>19</v>
      </c>
      <c r="D30" s="229" t="s">
        <v>754</v>
      </c>
      <c r="E30" s="161" t="s">
        <v>358</v>
      </c>
      <c r="F30" s="195" t="s">
        <v>293</v>
      </c>
      <c r="G30" s="293">
        <v>180500</v>
      </c>
      <c r="H30" s="319">
        <v>1862.67</v>
      </c>
      <c r="I30" s="295">
        <f t="shared" si="0"/>
        <v>1.1399999999999999</v>
      </c>
    </row>
    <row r="31" spans="1:9" x14ac:dyDescent="0.3">
      <c r="A31" s="134">
        <v>43978</v>
      </c>
      <c r="B31" s="115" t="s">
        <v>630</v>
      </c>
      <c r="C31" s="254">
        <f t="shared" si="1"/>
        <v>20</v>
      </c>
      <c r="D31" s="229" t="s">
        <v>702</v>
      </c>
      <c r="E31" s="161" t="s">
        <v>312</v>
      </c>
      <c r="F31" s="195" t="s">
        <v>288</v>
      </c>
      <c r="G31" s="293">
        <v>292557</v>
      </c>
      <c r="H31" s="319">
        <v>1841.5</v>
      </c>
      <c r="I31" s="295">
        <f t="shared" si="0"/>
        <v>1.1299999999999999</v>
      </c>
    </row>
    <row r="32" spans="1:9" x14ac:dyDescent="0.3">
      <c r="A32" s="134">
        <v>180265</v>
      </c>
      <c r="B32" s="115" t="s">
        <v>629</v>
      </c>
      <c r="C32" s="254">
        <f t="shared" si="1"/>
        <v>21</v>
      </c>
      <c r="D32" s="229" t="s">
        <v>688</v>
      </c>
      <c r="E32" s="161" t="s">
        <v>260</v>
      </c>
      <c r="F32" s="195" t="s">
        <v>275</v>
      </c>
      <c r="G32" s="293">
        <v>457213</v>
      </c>
      <c r="H32" s="319">
        <v>1817.65</v>
      </c>
      <c r="I32" s="295">
        <f t="shared" si="0"/>
        <v>1.1100000000000001</v>
      </c>
    </row>
    <row r="33" spans="1:9" x14ac:dyDescent="0.3">
      <c r="A33" s="134">
        <v>171636</v>
      </c>
      <c r="B33" s="115" t="s">
        <v>609</v>
      </c>
      <c r="C33" s="254">
        <f t="shared" si="1"/>
        <v>22</v>
      </c>
      <c r="D33" s="229" t="s">
        <v>960</v>
      </c>
      <c r="E33" s="161" t="s">
        <v>629</v>
      </c>
      <c r="F33" s="195" t="s">
        <v>274</v>
      </c>
      <c r="G33" s="293">
        <v>517482</v>
      </c>
      <c r="H33" s="319">
        <v>1805.24</v>
      </c>
      <c r="I33" s="295">
        <f t="shared" si="0"/>
        <v>1.1000000000000001</v>
      </c>
    </row>
    <row r="34" spans="1:9" x14ac:dyDescent="0.3">
      <c r="A34" s="134">
        <v>174221</v>
      </c>
      <c r="B34" s="115" t="s">
        <v>616</v>
      </c>
      <c r="C34" s="254">
        <f t="shared" si="1"/>
        <v>23</v>
      </c>
      <c r="D34" s="229" t="s">
        <v>679</v>
      </c>
      <c r="E34" s="161" t="s">
        <v>680</v>
      </c>
      <c r="F34" s="195" t="s">
        <v>276</v>
      </c>
      <c r="G34" s="293">
        <v>51545</v>
      </c>
      <c r="H34" s="319">
        <v>1590.42</v>
      </c>
      <c r="I34" s="295">
        <f t="shared" si="0"/>
        <v>0.97</v>
      </c>
    </row>
    <row r="35" spans="1:9" x14ac:dyDescent="0.3">
      <c r="A35" s="134">
        <v>157056</v>
      </c>
      <c r="B35" s="115" t="s">
        <v>311</v>
      </c>
      <c r="C35" s="254">
        <f t="shared" si="1"/>
        <v>24</v>
      </c>
      <c r="D35" s="229" t="s">
        <v>966</v>
      </c>
      <c r="E35" s="161" t="s">
        <v>272</v>
      </c>
      <c r="F35" s="195" t="s">
        <v>281</v>
      </c>
      <c r="G35" s="293">
        <v>210784</v>
      </c>
      <c r="H35" s="319">
        <v>1558.96</v>
      </c>
      <c r="I35" s="295">
        <f t="shared" si="0"/>
        <v>0.95</v>
      </c>
    </row>
    <row r="36" spans="1:9" x14ac:dyDescent="0.3">
      <c r="A36" s="134">
        <v>6576</v>
      </c>
      <c r="B36" s="115" t="s">
        <v>257</v>
      </c>
      <c r="C36" s="254">
        <f t="shared" si="1"/>
        <v>25</v>
      </c>
      <c r="D36" s="229" t="s">
        <v>653</v>
      </c>
      <c r="E36" s="161" t="s">
        <v>230</v>
      </c>
      <c r="F36" s="195" t="s">
        <v>277</v>
      </c>
      <c r="G36" s="293">
        <v>77199</v>
      </c>
      <c r="H36" s="319">
        <v>1545.25</v>
      </c>
      <c r="I36" s="295">
        <f t="shared" si="0"/>
        <v>0.94</v>
      </c>
    </row>
    <row r="37" spans="1:9" x14ac:dyDescent="0.3">
      <c r="A37" s="134">
        <v>138459</v>
      </c>
      <c r="B37" s="115" t="s">
        <v>627</v>
      </c>
      <c r="C37" s="254">
        <f t="shared" si="1"/>
        <v>26</v>
      </c>
      <c r="D37" s="229" t="s">
        <v>957</v>
      </c>
      <c r="E37" s="161" t="s">
        <v>615</v>
      </c>
      <c r="F37" s="195" t="s">
        <v>279</v>
      </c>
      <c r="G37" s="293">
        <v>1606963</v>
      </c>
      <c r="H37" s="319">
        <v>1467.16</v>
      </c>
      <c r="I37" s="295">
        <f t="shared" si="0"/>
        <v>0.9</v>
      </c>
    </row>
    <row r="38" spans="1:9" x14ac:dyDescent="0.3">
      <c r="A38" s="134">
        <v>145365</v>
      </c>
      <c r="B38" s="115" t="s">
        <v>340</v>
      </c>
      <c r="C38" s="254">
        <f t="shared" si="1"/>
        <v>27</v>
      </c>
      <c r="D38" s="229" t="s">
        <v>961</v>
      </c>
      <c r="E38" s="161" t="s">
        <v>962</v>
      </c>
      <c r="F38" s="195" t="s">
        <v>298</v>
      </c>
      <c r="G38" s="293">
        <v>883899</v>
      </c>
      <c r="H38" s="319">
        <v>1323.2</v>
      </c>
      <c r="I38" s="295">
        <f t="shared" si="0"/>
        <v>0.81</v>
      </c>
    </row>
    <row r="39" spans="1:9" x14ac:dyDescent="0.3">
      <c r="A39" s="134">
        <v>33115</v>
      </c>
      <c r="B39" s="115" t="s">
        <v>611</v>
      </c>
      <c r="C39" s="254">
        <f t="shared" si="1"/>
        <v>28</v>
      </c>
      <c r="D39" s="229" t="s">
        <v>934</v>
      </c>
      <c r="E39" s="161" t="s">
        <v>616</v>
      </c>
      <c r="F39" s="195" t="s">
        <v>281</v>
      </c>
      <c r="G39" s="293">
        <v>202113</v>
      </c>
      <c r="H39" s="319">
        <v>1303.43</v>
      </c>
      <c r="I39" s="295">
        <f t="shared" si="0"/>
        <v>0.8</v>
      </c>
    </row>
    <row r="40" spans="1:9" x14ac:dyDescent="0.3">
      <c r="A40" s="134"/>
      <c r="C40" s="254">
        <f t="shared" si="1"/>
        <v>29</v>
      </c>
      <c r="D40" s="229" t="s">
        <v>747</v>
      </c>
      <c r="E40" s="161" t="s">
        <v>748</v>
      </c>
      <c r="F40" s="195" t="s">
        <v>277</v>
      </c>
      <c r="G40" s="293">
        <v>66595</v>
      </c>
      <c r="H40" s="319">
        <v>1133.8499999999999</v>
      </c>
      <c r="I40" s="295">
        <f t="shared" si="0"/>
        <v>0.69</v>
      </c>
    </row>
    <row r="41" spans="1:9" x14ac:dyDescent="0.3">
      <c r="A41" s="134"/>
      <c r="C41" s="254">
        <f t="shared" si="1"/>
        <v>30</v>
      </c>
      <c r="D41" s="229" t="s">
        <v>678</v>
      </c>
      <c r="E41" s="161" t="s">
        <v>257</v>
      </c>
      <c r="F41" s="195" t="s">
        <v>275</v>
      </c>
      <c r="G41" s="293">
        <v>574441</v>
      </c>
      <c r="H41" s="319">
        <v>935.48</v>
      </c>
      <c r="I41" s="295">
        <f t="shared" si="0"/>
        <v>0.56999999999999995</v>
      </c>
    </row>
    <row r="42" spans="1:9" x14ac:dyDescent="0.3">
      <c r="A42" s="134"/>
      <c r="C42" s="254">
        <f t="shared" si="1"/>
        <v>31</v>
      </c>
      <c r="D42" s="229" t="s">
        <v>771</v>
      </c>
      <c r="E42" s="161" t="s">
        <v>357</v>
      </c>
      <c r="F42" s="195" t="s">
        <v>281</v>
      </c>
      <c r="G42" s="293">
        <v>134811</v>
      </c>
      <c r="H42" s="319">
        <v>896.22</v>
      </c>
      <c r="I42" s="295">
        <f t="shared" si="0"/>
        <v>0.55000000000000004</v>
      </c>
    </row>
    <row r="43" spans="1:9" x14ac:dyDescent="0.3">
      <c r="A43" s="134"/>
      <c r="C43" s="254">
        <f t="shared" si="1"/>
        <v>32</v>
      </c>
      <c r="D43" s="229" t="s">
        <v>967</v>
      </c>
      <c r="E43" s="161" t="s">
        <v>621</v>
      </c>
      <c r="F43" s="195" t="s">
        <v>304</v>
      </c>
      <c r="G43" s="293">
        <v>124131</v>
      </c>
      <c r="H43" s="319">
        <v>732.19</v>
      </c>
      <c r="I43" s="295">
        <f t="shared" si="0"/>
        <v>0.45</v>
      </c>
    </row>
    <row r="44" spans="1:9" x14ac:dyDescent="0.3">
      <c r="A44" s="134"/>
      <c r="C44" s="254">
        <f t="shared" si="1"/>
        <v>33</v>
      </c>
      <c r="D44" s="229" t="s">
        <v>964</v>
      </c>
      <c r="E44" s="161" t="s">
        <v>965</v>
      </c>
      <c r="F44" s="195" t="s">
        <v>287</v>
      </c>
      <c r="G44" s="293">
        <v>129936</v>
      </c>
      <c r="H44" s="319">
        <v>681.38</v>
      </c>
      <c r="I44" s="295">
        <f t="shared" si="0"/>
        <v>0.42</v>
      </c>
    </row>
    <row r="45" spans="1:9" x14ac:dyDescent="0.3">
      <c r="A45" s="134"/>
      <c r="C45" s="254">
        <f t="shared" si="1"/>
        <v>34</v>
      </c>
      <c r="D45" s="229" t="s">
        <v>963</v>
      </c>
      <c r="E45" s="161" t="s">
        <v>618</v>
      </c>
      <c r="F45" s="195" t="s">
        <v>294</v>
      </c>
      <c r="G45" s="293">
        <v>29101</v>
      </c>
      <c r="H45" s="319">
        <v>415.61</v>
      </c>
      <c r="I45" s="295">
        <f t="shared" si="0"/>
        <v>0.25</v>
      </c>
    </row>
    <row r="46" spans="1:9" x14ac:dyDescent="0.3">
      <c r="A46" s="134"/>
      <c r="C46" s="254">
        <f t="shared" si="1"/>
        <v>35</v>
      </c>
      <c r="D46" s="229" t="s">
        <v>958</v>
      </c>
      <c r="E46" s="161" t="s">
        <v>627</v>
      </c>
      <c r="F46" s="195" t="s">
        <v>276</v>
      </c>
      <c r="G46" s="293">
        <v>239931</v>
      </c>
      <c r="H46" s="319">
        <v>280.48</v>
      </c>
      <c r="I46" s="295">
        <f t="shared" si="0"/>
        <v>0.17</v>
      </c>
    </row>
    <row r="47" spans="1:9" x14ac:dyDescent="0.3">
      <c r="A47" s="134"/>
      <c r="C47" s="254"/>
      <c r="D47" s="289" t="s">
        <v>17</v>
      </c>
      <c r="E47" s="161"/>
      <c r="F47" s="195"/>
      <c r="G47" s="293"/>
      <c r="H47" s="320">
        <f>SUM(H12:H46)</f>
        <v>112210.21999999999</v>
      </c>
      <c r="I47" s="311">
        <f>SUM(I12:I46)</f>
        <v>68.62</v>
      </c>
    </row>
    <row r="48" spans="1:9" x14ac:dyDescent="0.3">
      <c r="A48" s="134"/>
      <c r="C48" s="254" t="s">
        <v>18</v>
      </c>
      <c r="D48" s="285" t="s">
        <v>63</v>
      </c>
      <c r="E48" s="297"/>
      <c r="F48" s="195"/>
      <c r="G48" s="293"/>
      <c r="H48" s="321" t="s">
        <v>20</v>
      </c>
      <c r="I48" s="299" t="s">
        <v>20</v>
      </c>
    </row>
    <row r="49" spans="1:9" x14ac:dyDescent="0.3">
      <c r="A49" s="134"/>
      <c r="C49" s="254"/>
      <c r="D49" s="289" t="s">
        <v>21</v>
      </c>
      <c r="E49" s="290"/>
      <c r="F49" s="300"/>
      <c r="G49" s="262"/>
      <c r="H49" s="320">
        <f>H47</f>
        <v>112210.21999999999</v>
      </c>
      <c r="I49" s="311">
        <f>I47</f>
        <v>68.62</v>
      </c>
    </row>
    <row r="50" spans="1:9" x14ac:dyDescent="0.3">
      <c r="A50" s="134"/>
      <c r="C50" s="262" t="s">
        <v>22</v>
      </c>
      <c r="D50" s="289" t="s">
        <v>23</v>
      </c>
      <c r="E50" s="161"/>
      <c r="F50" s="195"/>
      <c r="G50" s="293"/>
      <c r="H50" s="322"/>
      <c r="I50" s="301"/>
    </row>
    <row r="51" spans="1:9" x14ac:dyDescent="0.3">
      <c r="A51" s="134"/>
      <c r="C51" s="254" t="s">
        <v>15</v>
      </c>
      <c r="D51" s="289" t="s">
        <v>16</v>
      </c>
      <c r="E51" s="161"/>
      <c r="F51" s="195"/>
      <c r="G51" s="293"/>
      <c r="H51" s="322"/>
      <c r="I51" s="301"/>
    </row>
    <row r="52" spans="1:9" x14ac:dyDescent="0.3">
      <c r="A52" s="134"/>
      <c r="C52" s="254"/>
      <c r="D52" s="289" t="s">
        <v>160</v>
      </c>
      <c r="E52" s="161"/>
      <c r="F52" s="195"/>
      <c r="G52" s="293"/>
      <c r="H52" s="319"/>
      <c r="I52" s="301"/>
    </row>
    <row r="53" spans="1:9" x14ac:dyDescent="0.3">
      <c r="A53" s="134">
        <v>168923</v>
      </c>
      <c r="B53" s="115" t="s">
        <v>631</v>
      </c>
      <c r="C53" s="254">
        <v>1</v>
      </c>
      <c r="D53" s="229" t="s">
        <v>969</v>
      </c>
      <c r="E53" s="161" t="s">
        <v>970</v>
      </c>
      <c r="F53" s="195" t="s">
        <v>607</v>
      </c>
      <c r="G53" s="293">
        <v>5000000</v>
      </c>
      <c r="H53" s="319">
        <v>5020.13</v>
      </c>
      <c r="I53" s="295">
        <f t="shared" ref="I53:I61" si="2">ROUND((H53/$H$97*100),2)</f>
        <v>3.07</v>
      </c>
    </row>
    <row r="54" spans="1:9" x14ac:dyDescent="0.3">
      <c r="A54" s="134">
        <v>185156</v>
      </c>
      <c r="B54" s="115" t="s">
        <v>632</v>
      </c>
      <c r="C54" s="254">
        <f>+C67+1</f>
        <v>3</v>
      </c>
      <c r="D54" s="229" t="s">
        <v>971</v>
      </c>
      <c r="E54" s="161" t="s">
        <v>632</v>
      </c>
      <c r="F54" s="195" t="s">
        <v>607</v>
      </c>
      <c r="G54" s="293">
        <v>5000000</v>
      </c>
      <c r="H54" s="319">
        <v>4979.26</v>
      </c>
      <c r="I54" s="295">
        <f t="shared" si="2"/>
        <v>3.04</v>
      </c>
    </row>
    <row r="55" spans="1:9" x14ac:dyDescent="0.3">
      <c r="A55" s="134">
        <v>184611</v>
      </c>
      <c r="B55" s="115" t="s">
        <v>633</v>
      </c>
      <c r="C55" s="254">
        <f t="shared" ref="C55:C61" si="3">+C54+1</f>
        <v>4</v>
      </c>
      <c r="D55" s="229" t="s">
        <v>971</v>
      </c>
      <c r="E55" s="161" t="s">
        <v>633</v>
      </c>
      <c r="F55" s="195" t="s">
        <v>607</v>
      </c>
      <c r="G55" s="293">
        <v>5000000</v>
      </c>
      <c r="H55" s="319">
        <v>4979.25</v>
      </c>
      <c r="I55" s="295">
        <f t="shared" si="2"/>
        <v>3.04</v>
      </c>
    </row>
    <row r="56" spans="1:9" x14ac:dyDescent="0.3">
      <c r="A56" s="134">
        <v>171884</v>
      </c>
      <c r="B56" s="115" t="s">
        <v>634</v>
      </c>
      <c r="C56" s="254">
        <f t="shared" si="3"/>
        <v>5</v>
      </c>
      <c r="D56" s="229" t="s">
        <v>1058</v>
      </c>
      <c r="E56" s="161" t="s">
        <v>634</v>
      </c>
      <c r="F56" s="195" t="s">
        <v>972</v>
      </c>
      <c r="G56" s="293">
        <v>2500000</v>
      </c>
      <c r="H56" s="319">
        <v>2502.29</v>
      </c>
      <c r="I56" s="295">
        <f t="shared" si="2"/>
        <v>1.53</v>
      </c>
    </row>
    <row r="57" spans="1:9" x14ac:dyDescent="0.3">
      <c r="A57" s="134">
        <v>158561</v>
      </c>
      <c r="B57" s="115" t="s">
        <v>635</v>
      </c>
      <c r="C57" s="254">
        <f t="shared" si="3"/>
        <v>6</v>
      </c>
      <c r="D57" s="229" t="s">
        <v>973</v>
      </c>
      <c r="E57" s="161" t="s">
        <v>639</v>
      </c>
      <c r="F57" s="195" t="s">
        <v>974</v>
      </c>
      <c r="G57" s="293">
        <v>2500000</v>
      </c>
      <c r="H57" s="319">
        <v>2492.33</v>
      </c>
      <c r="I57" s="295">
        <f t="shared" si="2"/>
        <v>1.52</v>
      </c>
    </row>
    <row r="58" spans="1:9" x14ac:dyDescent="0.3">
      <c r="A58" s="134">
        <v>172009</v>
      </c>
      <c r="B58" s="115" t="s">
        <v>636</v>
      </c>
      <c r="C58" s="254">
        <f t="shared" si="3"/>
        <v>7</v>
      </c>
      <c r="D58" s="229" t="s">
        <v>975</v>
      </c>
      <c r="E58" s="161" t="s">
        <v>635</v>
      </c>
      <c r="F58" s="195" t="s">
        <v>608</v>
      </c>
      <c r="G58" s="293">
        <v>2500000</v>
      </c>
      <c r="H58" s="319">
        <v>2487.09</v>
      </c>
      <c r="I58" s="295">
        <f t="shared" si="2"/>
        <v>1.52</v>
      </c>
    </row>
    <row r="59" spans="1:9" x14ac:dyDescent="0.3">
      <c r="A59" s="134">
        <v>170705</v>
      </c>
      <c r="B59" s="115" t="s">
        <v>637</v>
      </c>
      <c r="C59" s="254">
        <f t="shared" si="3"/>
        <v>8</v>
      </c>
      <c r="D59" s="229" t="s">
        <v>976</v>
      </c>
      <c r="E59" s="161" t="s">
        <v>638</v>
      </c>
      <c r="F59" s="195" t="s">
        <v>608</v>
      </c>
      <c r="G59" s="293">
        <v>2500000</v>
      </c>
      <c r="H59" s="319">
        <v>2473.5300000000002</v>
      </c>
      <c r="I59" s="295">
        <f t="shared" si="2"/>
        <v>1.51</v>
      </c>
    </row>
    <row r="60" spans="1:9" x14ac:dyDescent="0.3">
      <c r="A60" s="134">
        <v>177904</v>
      </c>
      <c r="B60" s="115" t="s">
        <v>638</v>
      </c>
      <c r="C60" s="254">
        <f t="shared" si="3"/>
        <v>9</v>
      </c>
      <c r="D60" s="229" t="s">
        <v>977</v>
      </c>
      <c r="E60" s="161" t="s">
        <v>636</v>
      </c>
      <c r="F60" s="195" t="s">
        <v>608</v>
      </c>
      <c r="G60" s="293">
        <v>2500000</v>
      </c>
      <c r="H60" s="319">
        <v>2472.0300000000002</v>
      </c>
      <c r="I60" s="295">
        <f t="shared" si="2"/>
        <v>1.51</v>
      </c>
    </row>
    <row r="61" spans="1:9" x14ac:dyDescent="0.3">
      <c r="A61" s="134">
        <v>166759</v>
      </c>
      <c r="B61" s="115" t="s">
        <v>639</v>
      </c>
      <c r="C61" s="254">
        <f t="shared" si="3"/>
        <v>10</v>
      </c>
      <c r="D61" s="229" t="s">
        <v>978</v>
      </c>
      <c r="E61" s="161" t="s">
        <v>640</v>
      </c>
      <c r="F61" s="195" t="s">
        <v>974</v>
      </c>
      <c r="G61" s="293">
        <v>1500000</v>
      </c>
      <c r="H61" s="319">
        <v>1504.02</v>
      </c>
      <c r="I61" s="295">
        <f t="shared" si="2"/>
        <v>0.92</v>
      </c>
    </row>
    <row r="62" spans="1:9" x14ac:dyDescent="0.3">
      <c r="A62" s="134"/>
      <c r="C62" s="254"/>
      <c r="D62" s="289" t="s">
        <v>17</v>
      </c>
      <c r="E62" s="161"/>
      <c r="F62" s="195"/>
      <c r="G62" s="293"/>
      <c r="H62" s="320">
        <f>SUM(H53:H61)</f>
        <v>28909.93</v>
      </c>
      <c r="I62" s="323">
        <f>SUM(I53:I61)</f>
        <v>17.66</v>
      </c>
    </row>
    <row r="63" spans="1:9" x14ac:dyDescent="0.3">
      <c r="A63" s="134"/>
      <c r="C63" s="254"/>
      <c r="D63" s="302" t="s">
        <v>26</v>
      </c>
      <c r="E63" s="161"/>
      <c r="F63" s="195"/>
      <c r="G63" s="293"/>
      <c r="H63" s="319" t="s">
        <v>20</v>
      </c>
      <c r="I63" s="295" t="s">
        <v>20</v>
      </c>
    </row>
    <row r="64" spans="1:9" x14ac:dyDescent="0.3">
      <c r="A64" s="134"/>
      <c r="C64" s="254" t="s">
        <v>18</v>
      </c>
      <c r="D64" s="289" t="s">
        <v>27</v>
      </c>
      <c r="E64" s="161"/>
      <c r="F64" s="195"/>
      <c r="G64" s="293"/>
      <c r="H64" s="322"/>
      <c r="I64" s="301"/>
    </row>
    <row r="65" spans="1:9" x14ac:dyDescent="0.3">
      <c r="A65" s="134"/>
      <c r="C65" s="254"/>
      <c r="D65" s="289" t="s">
        <v>160</v>
      </c>
      <c r="E65" s="161"/>
      <c r="F65" s="195"/>
      <c r="G65" s="293"/>
      <c r="H65" s="319"/>
      <c r="I65" s="301"/>
    </row>
    <row r="66" spans="1:9" x14ac:dyDescent="0.3">
      <c r="A66" s="134">
        <v>182148</v>
      </c>
      <c r="B66" s="115" t="s">
        <v>641</v>
      </c>
      <c r="C66" s="254">
        <v>1</v>
      </c>
      <c r="D66" s="229" t="s">
        <v>979</v>
      </c>
      <c r="E66" s="161" t="s">
        <v>980</v>
      </c>
      <c r="F66" s="195" t="s">
        <v>607</v>
      </c>
      <c r="G66" s="293">
        <v>5000000</v>
      </c>
      <c r="H66" s="319">
        <v>4977.42</v>
      </c>
      <c r="I66" s="295">
        <f t="shared" ref="I66:I67" si="4">ROUND((H66/$H$97*100),2)</f>
        <v>3.04</v>
      </c>
    </row>
    <row r="67" spans="1:9" x14ac:dyDescent="0.3">
      <c r="A67" s="134">
        <v>171590</v>
      </c>
      <c r="B67" s="115" t="s">
        <v>161</v>
      </c>
      <c r="C67" s="254">
        <f>+C66+1</f>
        <v>2</v>
      </c>
      <c r="D67" s="229" t="s">
        <v>979</v>
      </c>
      <c r="E67" s="161" t="s">
        <v>981</v>
      </c>
      <c r="F67" s="195" t="s">
        <v>607</v>
      </c>
      <c r="G67" s="293">
        <v>2500000</v>
      </c>
      <c r="H67" s="319">
        <v>2488.75</v>
      </c>
      <c r="I67" s="295">
        <f t="shared" si="4"/>
        <v>1.52</v>
      </c>
    </row>
    <row r="68" spans="1:9" x14ac:dyDescent="0.3">
      <c r="A68" s="134"/>
      <c r="C68" s="254"/>
      <c r="D68" s="289" t="s">
        <v>17</v>
      </c>
      <c r="E68" s="161"/>
      <c r="F68" s="195"/>
      <c r="G68" s="293"/>
      <c r="H68" s="320">
        <f>+SUM(H66:H67)</f>
        <v>7466.17</v>
      </c>
      <c r="I68" s="323">
        <f>+SUM(I66:I67)</f>
        <v>4.5600000000000005</v>
      </c>
    </row>
    <row r="69" spans="1:9" x14ac:dyDescent="0.3">
      <c r="A69" s="134"/>
      <c r="C69" s="254"/>
      <c r="D69" s="302" t="s">
        <v>26</v>
      </c>
      <c r="E69" s="161"/>
      <c r="F69" s="195"/>
      <c r="G69" s="293"/>
      <c r="H69" s="319" t="s">
        <v>20</v>
      </c>
      <c r="I69" s="295" t="s">
        <v>20</v>
      </c>
    </row>
    <row r="70" spans="1:9" x14ac:dyDescent="0.3">
      <c r="A70" s="134"/>
      <c r="C70" s="254" t="s">
        <v>28</v>
      </c>
      <c r="D70" s="285" t="s">
        <v>29</v>
      </c>
      <c r="E70" s="290"/>
      <c r="F70" s="200"/>
      <c r="G70" s="200"/>
      <c r="H70" s="319" t="s">
        <v>20</v>
      </c>
      <c r="I70" s="295" t="s">
        <v>20</v>
      </c>
    </row>
    <row r="71" spans="1:9" x14ac:dyDescent="0.3">
      <c r="A71" s="134"/>
      <c r="C71" s="254" t="s">
        <v>162</v>
      </c>
      <c r="D71" s="289" t="s">
        <v>24</v>
      </c>
      <c r="E71" s="161"/>
      <c r="F71" s="195"/>
      <c r="G71" s="293"/>
      <c r="H71" s="319" t="s">
        <v>20</v>
      </c>
      <c r="I71" s="295" t="s">
        <v>20</v>
      </c>
    </row>
    <row r="72" spans="1:9" x14ac:dyDescent="0.3">
      <c r="A72" s="134"/>
      <c r="C72" s="195"/>
      <c r="D72" s="289" t="s">
        <v>21</v>
      </c>
      <c r="E72" s="290"/>
      <c r="F72" s="300"/>
      <c r="G72" s="297"/>
      <c r="H72" s="324">
        <f>H62+H68</f>
        <v>36376.1</v>
      </c>
      <c r="I72" s="323">
        <f>+I62+I68</f>
        <v>22.22</v>
      </c>
    </row>
    <row r="73" spans="1:9" x14ac:dyDescent="0.3">
      <c r="A73" s="134"/>
      <c r="C73" s="262" t="s">
        <v>30</v>
      </c>
      <c r="D73" s="289" t="s">
        <v>31</v>
      </c>
      <c r="E73" s="290"/>
      <c r="F73" s="300"/>
      <c r="G73" s="200"/>
      <c r="H73" s="325"/>
      <c r="I73" s="305"/>
    </row>
    <row r="74" spans="1:9" x14ac:dyDescent="0.3">
      <c r="A74" s="134"/>
      <c r="C74" s="195"/>
      <c r="D74" s="302" t="s">
        <v>32</v>
      </c>
      <c r="E74" s="290"/>
      <c r="F74" s="300"/>
      <c r="G74" s="200"/>
      <c r="H74" s="319" t="s">
        <v>20</v>
      </c>
      <c r="I74" s="295" t="s">
        <v>20</v>
      </c>
    </row>
    <row r="75" spans="1:9" x14ac:dyDescent="0.3">
      <c r="A75" s="134"/>
      <c r="C75" s="195"/>
      <c r="D75" s="302" t="s">
        <v>33</v>
      </c>
      <c r="E75" s="290"/>
      <c r="F75" s="300"/>
      <c r="G75" s="200"/>
      <c r="H75" s="319" t="s">
        <v>20</v>
      </c>
      <c r="I75" s="295" t="s">
        <v>20</v>
      </c>
    </row>
    <row r="76" spans="1:9" x14ac:dyDescent="0.3">
      <c r="A76" s="134"/>
      <c r="C76" s="195"/>
      <c r="D76" s="302" t="s">
        <v>34</v>
      </c>
      <c r="E76" s="290"/>
      <c r="F76" s="300"/>
      <c r="G76" s="200"/>
      <c r="H76" s="319" t="s">
        <v>20</v>
      </c>
      <c r="I76" s="295" t="s">
        <v>20</v>
      </c>
    </row>
    <row r="77" spans="1:9" x14ac:dyDescent="0.3">
      <c r="A77" s="134"/>
      <c r="C77" s="195"/>
      <c r="D77" s="195" t="s">
        <v>1091</v>
      </c>
      <c r="E77" s="290"/>
      <c r="F77" s="300"/>
      <c r="G77" s="200"/>
      <c r="H77" s="326">
        <v>5282.97</v>
      </c>
      <c r="I77" s="295">
        <f t="shared" ref="I77" si="5">ROUND((H77/$H$97*100),2)</f>
        <v>3.23</v>
      </c>
    </row>
    <row r="78" spans="1:9" x14ac:dyDescent="0.3">
      <c r="A78" s="134"/>
      <c r="C78" s="195"/>
      <c r="D78" s="289" t="s">
        <v>21</v>
      </c>
      <c r="E78" s="290"/>
      <c r="F78" s="300"/>
      <c r="G78" s="200"/>
      <c r="H78" s="320">
        <f>+H77</f>
        <v>5282.97</v>
      </c>
      <c r="I78" s="306">
        <f>SUM(I77)</f>
        <v>3.23</v>
      </c>
    </row>
    <row r="79" spans="1:9" x14ac:dyDescent="0.3">
      <c r="A79" s="134"/>
      <c r="C79" s="262" t="s">
        <v>35</v>
      </c>
      <c r="D79" s="289" t="s">
        <v>36</v>
      </c>
      <c r="E79" s="290"/>
      <c r="F79" s="413" t="s">
        <v>163</v>
      </c>
      <c r="G79" s="200"/>
      <c r="H79" s="322"/>
      <c r="I79" s="305"/>
    </row>
    <row r="80" spans="1:9" x14ac:dyDescent="0.3">
      <c r="A80" s="134"/>
      <c r="C80" s="195"/>
      <c r="D80" s="302" t="s">
        <v>37</v>
      </c>
      <c r="E80" s="290"/>
      <c r="F80" s="300"/>
      <c r="G80" s="200"/>
      <c r="H80" s="319" t="s">
        <v>20</v>
      </c>
      <c r="I80" s="295" t="s">
        <v>20</v>
      </c>
    </row>
    <row r="81" spans="1:10" x14ac:dyDescent="0.3">
      <c r="A81" s="134"/>
      <c r="C81" s="195"/>
      <c r="D81" s="289" t="s">
        <v>38</v>
      </c>
      <c r="E81" s="290"/>
      <c r="F81" s="300"/>
      <c r="G81" s="200"/>
      <c r="H81" s="319"/>
      <c r="I81" s="305"/>
    </row>
    <row r="82" spans="1:10" x14ac:dyDescent="0.3">
      <c r="A82" s="134">
        <v>185322</v>
      </c>
      <c r="B82" s="115" t="s">
        <v>642</v>
      </c>
      <c r="C82" s="254">
        <v>1</v>
      </c>
      <c r="D82" s="229" t="s">
        <v>1100</v>
      </c>
      <c r="E82" s="161"/>
      <c r="F82" s="414" t="s">
        <v>1099</v>
      </c>
      <c r="G82" s="293"/>
      <c r="H82" s="319">
        <v>2100</v>
      </c>
      <c r="I82" s="295">
        <f t="shared" ref="I82:I90" si="6">ROUND((H82/$H$97*100),2)</f>
        <v>1.28</v>
      </c>
      <c r="J82" s="182"/>
    </row>
    <row r="83" spans="1:10" x14ac:dyDescent="0.3">
      <c r="A83" s="134">
        <v>186546</v>
      </c>
      <c r="B83" s="115" t="s">
        <v>643</v>
      </c>
      <c r="C83" s="254">
        <v>2</v>
      </c>
      <c r="D83" s="229" t="s">
        <v>1101</v>
      </c>
      <c r="E83" s="161"/>
      <c r="F83" s="415" t="s">
        <v>1099</v>
      </c>
      <c r="G83" s="293"/>
      <c r="H83" s="319">
        <v>1098</v>
      </c>
      <c r="I83" s="295">
        <f t="shared" si="6"/>
        <v>0.67</v>
      </c>
      <c r="J83" s="182"/>
    </row>
    <row r="84" spans="1:10" x14ac:dyDescent="0.3">
      <c r="A84" s="134">
        <v>184966</v>
      </c>
      <c r="B84" s="115" t="s">
        <v>644</v>
      </c>
      <c r="C84" s="254">
        <v>3</v>
      </c>
      <c r="D84" s="229" t="s">
        <v>1100</v>
      </c>
      <c r="E84" s="161"/>
      <c r="F84" s="417" t="s">
        <v>1099</v>
      </c>
      <c r="G84" s="293"/>
      <c r="H84" s="319">
        <v>1050</v>
      </c>
      <c r="I84" s="295">
        <f t="shared" si="6"/>
        <v>0.64</v>
      </c>
      <c r="J84" s="182"/>
    </row>
    <row r="85" spans="1:10" x14ac:dyDescent="0.3">
      <c r="A85" s="134">
        <v>184880</v>
      </c>
      <c r="B85" s="115" t="s">
        <v>645</v>
      </c>
      <c r="C85" s="254">
        <v>4</v>
      </c>
      <c r="D85" s="229" t="s">
        <v>1102</v>
      </c>
      <c r="E85" s="161"/>
      <c r="F85" s="416" t="s">
        <v>1099</v>
      </c>
      <c r="G85" s="293"/>
      <c r="H85" s="319">
        <v>450</v>
      </c>
      <c r="I85" s="295">
        <f t="shared" si="6"/>
        <v>0.28000000000000003</v>
      </c>
      <c r="J85" s="327"/>
    </row>
    <row r="86" spans="1:10" x14ac:dyDescent="0.3">
      <c r="A86" s="134"/>
      <c r="C86" s="254">
        <v>5</v>
      </c>
      <c r="D86" s="229" t="s">
        <v>1103</v>
      </c>
      <c r="E86" s="161"/>
      <c r="F86" s="418" t="s">
        <v>1099</v>
      </c>
      <c r="G86" s="293"/>
      <c r="H86" s="319">
        <v>402</v>
      </c>
      <c r="I86" s="295">
        <f t="shared" si="6"/>
        <v>0.25</v>
      </c>
      <c r="J86" s="327"/>
    </row>
    <row r="87" spans="1:10" x14ac:dyDescent="0.3">
      <c r="A87" s="134"/>
      <c r="C87" s="254">
        <v>6</v>
      </c>
      <c r="D87" s="229" t="s">
        <v>1103</v>
      </c>
      <c r="E87" s="161"/>
      <c r="F87" s="419" t="s">
        <v>1099</v>
      </c>
      <c r="G87" s="293"/>
      <c r="H87" s="319">
        <v>400</v>
      </c>
      <c r="I87" s="295">
        <f t="shared" si="6"/>
        <v>0.24</v>
      </c>
      <c r="J87" s="327"/>
    </row>
    <row r="88" spans="1:10" x14ac:dyDescent="0.3">
      <c r="A88" s="134"/>
      <c r="C88" s="254">
        <v>7</v>
      </c>
      <c r="D88" s="229" t="s">
        <v>1103</v>
      </c>
      <c r="E88" s="161"/>
      <c r="F88" s="420" t="s">
        <v>1099</v>
      </c>
      <c r="G88" s="293"/>
      <c r="H88" s="319">
        <v>390</v>
      </c>
      <c r="I88" s="295">
        <f t="shared" si="6"/>
        <v>0.24</v>
      </c>
      <c r="J88" s="327"/>
    </row>
    <row r="89" spans="1:10" x14ac:dyDescent="0.3">
      <c r="A89" s="134"/>
      <c r="C89" s="254">
        <v>8</v>
      </c>
      <c r="D89" s="229" t="s">
        <v>1103</v>
      </c>
      <c r="E89" s="161"/>
      <c r="F89" s="421" t="s">
        <v>1099</v>
      </c>
      <c r="G89" s="293"/>
      <c r="H89" s="319">
        <v>210</v>
      </c>
      <c r="I89" s="295">
        <f t="shared" si="6"/>
        <v>0.13</v>
      </c>
      <c r="J89" s="327"/>
    </row>
    <row r="90" spans="1:10" x14ac:dyDescent="0.3">
      <c r="A90" s="134"/>
      <c r="C90" s="254">
        <v>9</v>
      </c>
      <c r="D90" s="229" t="s">
        <v>1102</v>
      </c>
      <c r="E90" s="161"/>
      <c r="F90" s="422" t="s">
        <v>1099</v>
      </c>
      <c r="G90" s="293"/>
      <c r="H90" s="319">
        <v>200</v>
      </c>
      <c r="I90" s="295">
        <f t="shared" si="6"/>
        <v>0.12</v>
      </c>
      <c r="J90" s="327"/>
    </row>
    <row r="91" spans="1:10" x14ac:dyDescent="0.3">
      <c r="A91" s="134"/>
      <c r="C91" s="195"/>
      <c r="D91" s="289" t="s">
        <v>17</v>
      </c>
      <c r="E91" s="161"/>
      <c r="F91" s="195"/>
      <c r="G91" s="293"/>
      <c r="H91" s="320">
        <f>+SUM(H82:H90)</f>
        <v>6300</v>
      </c>
      <c r="I91" s="328">
        <f>+SUM(I82:I90)</f>
        <v>3.8500000000000005</v>
      </c>
      <c r="J91" s="327"/>
    </row>
    <row r="92" spans="1:10" x14ac:dyDescent="0.3">
      <c r="A92" s="134"/>
      <c r="C92" s="195"/>
      <c r="D92" s="289" t="s">
        <v>21</v>
      </c>
      <c r="E92" s="290"/>
      <c r="F92" s="300"/>
      <c r="G92" s="200"/>
      <c r="H92" s="329">
        <f>+H91</f>
        <v>6300</v>
      </c>
      <c r="I92" s="328">
        <f>+I91</f>
        <v>3.8500000000000005</v>
      </c>
      <c r="J92" s="182"/>
    </row>
    <row r="93" spans="1:10" x14ac:dyDescent="0.3">
      <c r="A93" s="134"/>
      <c r="C93" s="262" t="s">
        <v>39</v>
      </c>
      <c r="D93" s="289" t="s">
        <v>40</v>
      </c>
      <c r="E93" s="290"/>
      <c r="F93" s="195"/>
      <c r="G93" s="293"/>
      <c r="H93" s="319"/>
      <c r="I93" s="301"/>
      <c r="J93" s="182"/>
    </row>
    <row r="94" spans="1:10" x14ac:dyDescent="0.3">
      <c r="A94" s="134"/>
      <c r="C94" s="262"/>
      <c r="D94" s="378" t="s">
        <v>164</v>
      </c>
      <c r="E94" s="258"/>
      <c r="F94" s="38"/>
      <c r="G94" s="379"/>
      <c r="H94" s="380">
        <v>-40232.46</v>
      </c>
      <c r="I94" s="380">
        <f>ROUND((H94/$H$97*100),2)</f>
        <v>-24.6</v>
      </c>
      <c r="J94" s="182"/>
    </row>
    <row r="95" spans="1:10" x14ac:dyDescent="0.3">
      <c r="A95" s="134"/>
      <c r="C95" s="195"/>
      <c r="D95" s="229" t="s">
        <v>41</v>
      </c>
      <c r="E95" s="290"/>
      <c r="F95" s="195"/>
      <c r="G95" s="293"/>
      <c r="H95" s="319">
        <f>H97-H94-H92-H78-H72-H49</f>
        <v>43586.249999999985</v>
      </c>
      <c r="I95" s="295">
        <f>ROUND((H95/$H$97*100),2)+0.03</f>
        <v>26.68</v>
      </c>
      <c r="J95" s="182"/>
    </row>
    <row r="96" spans="1:10" ht="15.75" thickBot="1" x14ac:dyDescent="0.35">
      <c r="A96" s="134"/>
      <c r="C96" s="254"/>
      <c r="D96" s="289" t="s">
        <v>21</v>
      </c>
      <c r="E96" s="290"/>
      <c r="F96" s="195"/>
      <c r="G96" s="293"/>
      <c r="H96" s="330">
        <f>+H94+H95</f>
        <v>3353.7899999999863</v>
      </c>
      <c r="I96" s="331">
        <f>+I94+I95</f>
        <v>2.0799999999999983</v>
      </c>
      <c r="J96" s="182"/>
    </row>
    <row r="97" spans="2:10" ht="15.75" thickBot="1" x14ac:dyDescent="0.35">
      <c r="B97" s="115" t="s">
        <v>165</v>
      </c>
      <c r="C97" s="265"/>
      <c r="D97" s="312" t="s">
        <v>148</v>
      </c>
      <c r="E97" s="313"/>
      <c r="F97" s="265"/>
      <c r="G97" s="265"/>
      <c r="H97" s="332">
        <v>163523.07999999999</v>
      </c>
      <c r="I97" s="333">
        <f>+I96+I92+I78+I72+I49</f>
        <v>100</v>
      </c>
      <c r="J97" s="182"/>
    </row>
    <row r="98" spans="2:10" x14ac:dyDescent="0.3">
      <c r="C98" s="165"/>
      <c r="D98" s="166" t="s">
        <v>45</v>
      </c>
      <c r="E98" s="166"/>
      <c r="F98" s="167"/>
      <c r="G98" s="167"/>
      <c r="H98" s="167"/>
      <c r="I98" s="133"/>
    </row>
    <row r="99" spans="2:10" x14ac:dyDescent="0.3">
      <c r="C99" s="165"/>
      <c r="D99" s="168" t="s">
        <v>46</v>
      </c>
      <c r="E99" s="168"/>
      <c r="F99" s="167"/>
      <c r="G99" s="169" t="s">
        <v>20</v>
      </c>
      <c r="H99" s="170"/>
      <c r="I99" s="133"/>
    </row>
    <row r="100" spans="2:10" x14ac:dyDescent="0.3">
      <c r="C100" s="165"/>
      <c r="D100" s="168" t="s">
        <v>47</v>
      </c>
      <c r="E100" s="168"/>
      <c r="F100" s="167"/>
      <c r="G100" s="169" t="s">
        <v>20</v>
      </c>
      <c r="H100" s="170"/>
      <c r="I100" s="133"/>
    </row>
    <row r="101" spans="2:10" x14ac:dyDescent="0.3">
      <c r="B101" s="115" t="s">
        <v>165</v>
      </c>
      <c r="C101" s="165"/>
      <c r="D101" s="168" t="s">
        <v>65</v>
      </c>
      <c r="E101" s="168"/>
      <c r="F101" s="167"/>
      <c r="G101" s="171"/>
      <c r="H101" s="170"/>
      <c r="I101" s="133"/>
    </row>
    <row r="102" spans="2:10" x14ac:dyDescent="0.3">
      <c r="C102" s="165"/>
      <c r="D102" s="168" t="s">
        <v>66</v>
      </c>
      <c r="E102" s="168"/>
      <c r="F102" s="167"/>
      <c r="G102" s="388" t="s">
        <v>1047</v>
      </c>
      <c r="H102" s="170"/>
      <c r="I102" s="133"/>
    </row>
    <row r="103" spans="2:10" x14ac:dyDescent="0.3">
      <c r="C103" s="165"/>
      <c r="D103" s="168" t="s">
        <v>167</v>
      </c>
      <c r="E103" s="168"/>
      <c r="F103" s="167"/>
      <c r="G103" s="388" t="s">
        <v>1048</v>
      </c>
      <c r="H103" s="170"/>
      <c r="I103" s="133"/>
      <c r="J103" s="142"/>
    </row>
    <row r="104" spans="2:10" x14ac:dyDescent="0.3">
      <c r="C104" s="165"/>
      <c r="D104" s="168" t="s">
        <v>168</v>
      </c>
      <c r="E104" s="168"/>
      <c r="F104" s="167"/>
      <c r="G104" s="388" t="s">
        <v>1049</v>
      </c>
      <c r="H104" s="170"/>
      <c r="I104" s="133"/>
    </row>
    <row r="105" spans="2:10" x14ac:dyDescent="0.3">
      <c r="C105" s="165"/>
      <c r="D105" s="168" t="s">
        <v>68</v>
      </c>
      <c r="E105" s="168"/>
      <c r="F105" s="167"/>
      <c r="G105" s="388" t="s">
        <v>1050</v>
      </c>
      <c r="H105" s="170"/>
      <c r="I105" s="133"/>
    </row>
    <row r="106" spans="2:10" x14ac:dyDescent="0.3">
      <c r="C106" s="165"/>
      <c r="D106" s="168" t="s">
        <v>169</v>
      </c>
      <c r="E106" s="168"/>
      <c r="F106" s="167"/>
      <c r="G106" s="388" t="s">
        <v>1051</v>
      </c>
      <c r="H106" s="170"/>
      <c r="I106" s="133"/>
    </row>
    <row r="107" spans="2:10" x14ac:dyDescent="0.3">
      <c r="C107" s="165"/>
      <c r="D107" s="168" t="s">
        <v>170</v>
      </c>
      <c r="E107" s="168"/>
      <c r="F107" s="167"/>
      <c r="G107" s="388" t="s">
        <v>1052</v>
      </c>
      <c r="H107" s="170"/>
      <c r="I107" s="133"/>
    </row>
    <row r="108" spans="2:10" x14ac:dyDescent="0.3">
      <c r="B108" s="115" t="s">
        <v>165</v>
      </c>
      <c r="C108" s="165"/>
      <c r="D108" s="168" t="s">
        <v>70</v>
      </c>
      <c r="E108" s="168"/>
      <c r="F108" s="167"/>
      <c r="G108" s="173"/>
      <c r="H108" s="170"/>
      <c r="I108" s="133"/>
    </row>
    <row r="109" spans="2:10" x14ac:dyDescent="0.3">
      <c r="B109" s="115" t="s">
        <v>171</v>
      </c>
      <c r="C109" s="165"/>
      <c r="D109" s="168" t="s">
        <v>66</v>
      </c>
      <c r="E109" s="168"/>
      <c r="F109" s="167"/>
      <c r="G109" s="384">
        <v>12.5783</v>
      </c>
      <c r="H109" s="170"/>
      <c r="I109" s="229"/>
    </row>
    <row r="110" spans="2:10" x14ac:dyDescent="0.3">
      <c r="B110" s="115" t="s">
        <v>172</v>
      </c>
      <c r="C110" s="165"/>
      <c r="D110" s="168" t="s">
        <v>167</v>
      </c>
      <c r="E110" s="168"/>
      <c r="F110" s="167"/>
      <c r="G110" s="384">
        <v>11.676399999999999</v>
      </c>
      <c r="H110" s="170"/>
      <c r="I110" s="229"/>
    </row>
    <row r="111" spans="2:10" x14ac:dyDescent="0.3">
      <c r="B111" s="115" t="s">
        <v>173</v>
      </c>
      <c r="C111" s="165"/>
      <c r="D111" s="168" t="s">
        <v>168</v>
      </c>
      <c r="E111" s="168"/>
      <c r="F111" s="167"/>
      <c r="G111" s="384">
        <v>11.909700000000001</v>
      </c>
      <c r="H111" s="170"/>
      <c r="I111" s="229"/>
    </row>
    <row r="112" spans="2:10" x14ac:dyDescent="0.3">
      <c r="B112" s="115" t="s">
        <v>174</v>
      </c>
      <c r="C112" s="165"/>
      <c r="D112" s="168" t="s">
        <v>68</v>
      </c>
      <c r="E112" s="168"/>
      <c r="F112" s="167"/>
      <c r="G112" s="384">
        <v>12.2409</v>
      </c>
      <c r="H112" s="170"/>
      <c r="I112" s="229"/>
    </row>
    <row r="113" spans="2:9" x14ac:dyDescent="0.3">
      <c r="B113" s="115" t="s">
        <v>175</v>
      </c>
      <c r="C113" s="165"/>
      <c r="D113" s="168" t="s">
        <v>169</v>
      </c>
      <c r="E113" s="168"/>
      <c r="F113" s="167"/>
      <c r="G113" s="384">
        <v>11.356999999999999</v>
      </c>
      <c r="H113" s="170"/>
      <c r="I113" s="229"/>
    </row>
    <row r="114" spans="2:9" x14ac:dyDescent="0.3">
      <c r="B114" s="115" t="s">
        <v>176</v>
      </c>
      <c r="C114" s="165"/>
      <c r="D114" s="168" t="s">
        <v>170</v>
      </c>
      <c r="E114" s="168"/>
      <c r="F114" s="167"/>
      <c r="G114" s="384">
        <v>11.5144</v>
      </c>
      <c r="H114" s="170"/>
      <c r="I114" s="229"/>
    </row>
    <row r="115" spans="2:9" x14ac:dyDescent="0.3">
      <c r="C115" s="165"/>
      <c r="D115" s="168" t="s">
        <v>51</v>
      </c>
      <c r="E115" s="334"/>
      <c r="F115" s="335"/>
      <c r="G115" s="336"/>
      <c r="H115" s="170"/>
      <c r="I115" s="229"/>
    </row>
    <row r="116" spans="2:9" x14ac:dyDescent="0.3">
      <c r="C116" s="337" t="s">
        <v>177</v>
      </c>
      <c r="D116" s="338" t="s">
        <v>1090</v>
      </c>
      <c r="E116" s="339"/>
      <c r="F116" s="339"/>
      <c r="G116" s="339"/>
      <c r="H116" s="340"/>
      <c r="I116" s="229"/>
    </row>
    <row r="117" spans="2:9" ht="27" x14ac:dyDescent="0.3">
      <c r="C117" s="316"/>
      <c r="D117" s="341" t="s">
        <v>178</v>
      </c>
      <c r="E117" s="341" t="s">
        <v>179</v>
      </c>
      <c r="F117" s="341" t="s">
        <v>180</v>
      </c>
      <c r="G117" s="341" t="s">
        <v>181</v>
      </c>
      <c r="H117" s="341" t="s">
        <v>182</v>
      </c>
      <c r="I117" s="229"/>
    </row>
    <row r="118" spans="2:9" x14ac:dyDescent="0.3">
      <c r="C118" s="316"/>
      <c r="D118" s="342" t="s">
        <v>183</v>
      </c>
      <c r="E118" s="342" t="s">
        <v>184</v>
      </c>
      <c r="F118" s="397">
        <v>1794.9365399999999</v>
      </c>
      <c r="G118" s="397">
        <v>1778.45</v>
      </c>
      <c r="H118" s="398">
        <v>1326.6979374999999</v>
      </c>
      <c r="I118" s="229"/>
    </row>
    <row r="119" spans="2:9" x14ac:dyDescent="0.3">
      <c r="C119" s="316"/>
      <c r="D119" s="342" t="s">
        <v>185</v>
      </c>
      <c r="E119" s="342" t="s">
        <v>184</v>
      </c>
      <c r="F119" s="397">
        <v>28458.450569000001</v>
      </c>
      <c r="G119" s="397">
        <v>28493.55</v>
      </c>
      <c r="H119" s="398">
        <v>414.97533119999997</v>
      </c>
      <c r="I119" s="229"/>
    </row>
    <row r="120" spans="2:9" x14ac:dyDescent="0.3">
      <c r="C120" s="316"/>
      <c r="D120" s="342" t="s">
        <v>186</v>
      </c>
      <c r="E120" s="342" t="s">
        <v>184</v>
      </c>
      <c r="F120" s="397">
        <v>1833.3287</v>
      </c>
      <c r="G120" s="397">
        <v>1834.55</v>
      </c>
      <c r="H120" s="398">
        <v>778.00361250000003</v>
      </c>
      <c r="I120" s="229"/>
    </row>
    <row r="121" spans="2:9" x14ac:dyDescent="0.3">
      <c r="C121" s="316"/>
      <c r="D121" s="342" t="s">
        <v>187</v>
      </c>
      <c r="E121" s="342" t="s">
        <v>184</v>
      </c>
      <c r="F121" s="397">
        <v>743.73803099999998</v>
      </c>
      <c r="G121" s="397">
        <v>740</v>
      </c>
      <c r="H121" s="398">
        <v>555.024</v>
      </c>
      <c r="I121" s="229"/>
    </row>
    <row r="122" spans="2:9" x14ac:dyDescent="0.3">
      <c r="C122" s="316"/>
      <c r="D122" s="342" t="s">
        <v>188</v>
      </c>
      <c r="E122" s="342" t="s">
        <v>184</v>
      </c>
      <c r="F122" s="397">
        <v>8867.9390669999993</v>
      </c>
      <c r="G122" s="397">
        <v>8905.2000000000007</v>
      </c>
      <c r="H122" s="398">
        <v>1103.6394749999999</v>
      </c>
      <c r="I122" s="229"/>
    </row>
    <row r="123" spans="2:9" x14ac:dyDescent="0.3">
      <c r="C123" s="316"/>
      <c r="D123" s="342" t="s">
        <v>189</v>
      </c>
      <c r="E123" s="342" t="s">
        <v>184</v>
      </c>
      <c r="F123" s="397">
        <v>3223.0206149999999</v>
      </c>
      <c r="G123" s="397">
        <v>3145</v>
      </c>
      <c r="H123" s="398">
        <v>925.455825</v>
      </c>
      <c r="I123" s="229"/>
    </row>
    <row r="124" spans="2:9" x14ac:dyDescent="0.3">
      <c r="C124" s="316"/>
      <c r="D124" s="342" t="s">
        <v>190</v>
      </c>
      <c r="E124" s="342" t="s">
        <v>184</v>
      </c>
      <c r="F124" s="397">
        <v>445.84889099999998</v>
      </c>
      <c r="G124" s="397">
        <v>454.25</v>
      </c>
      <c r="H124" s="398">
        <v>269.7715</v>
      </c>
      <c r="I124" s="229"/>
    </row>
    <row r="125" spans="2:9" x14ac:dyDescent="0.3">
      <c r="C125" s="316"/>
      <c r="D125" s="342" t="s">
        <v>191</v>
      </c>
      <c r="E125" s="342" t="s">
        <v>184</v>
      </c>
      <c r="F125" s="397">
        <v>227.43270000000001</v>
      </c>
      <c r="G125" s="397">
        <v>231.25</v>
      </c>
      <c r="H125" s="398">
        <v>173.162925</v>
      </c>
      <c r="I125" s="229"/>
    </row>
    <row r="126" spans="2:9" x14ac:dyDescent="0.3">
      <c r="C126" s="316"/>
      <c r="D126" s="342" t="s">
        <v>192</v>
      </c>
      <c r="E126" s="342" t="s">
        <v>184</v>
      </c>
      <c r="F126" s="397">
        <v>474.59256199999999</v>
      </c>
      <c r="G126" s="397">
        <v>477.45</v>
      </c>
      <c r="H126" s="398">
        <v>187.37777499999999</v>
      </c>
      <c r="I126" s="229"/>
    </row>
    <row r="127" spans="2:9" x14ac:dyDescent="0.3">
      <c r="C127" s="316"/>
      <c r="D127" s="339" t="s">
        <v>193</v>
      </c>
      <c r="E127" s="343" t="e">
        <v>#DIV/0!</v>
      </c>
      <c r="F127" s="339"/>
      <c r="G127" s="340"/>
      <c r="H127" s="340"/>
      <c r="I127" s="229"/>
    </row>
    <row r="128" spans="2:9" x14ac:dyDescent="0.3">
      <c r="C128" s="316"/>
      <c r="D128" s="344" t="s">
        <v>1105</v>
      </c>
      <c r="E128" s="345"/>
      <c r="F128" s="345"/>
      <c r="G128" s="340"/>
      <c r="H128" s="340"/>
      <c r="I128" s="229"/>
    </row>
    <row r="129" spans="3:9" x14ac:dyDescent="0.3">
      <c r="C129" s="316"/>
      <c r="D129" s="339" t="s">
        <v>194</v>
      </c>
      <c r="E129" s="346">
        <v>36324</v>
      </c>
      <c r="F129" s="347"/>
      <c r="G129" s="340"/>
      <c r="H129" s="340"/>
      <c r="I129" s="229"/>
    </row>
    <row r="130" spans="3:9" x14ac:dyDescent="0.3">
      <c r="C130" s="316"/>
      <c r="D130" s="339" t="s">
        <v>195</v>
      </c>
      <c r="E130" s="346">
        <v>30715</v>
      </c>
      <c r="F130" s="339"/>
      <c r="G130" s="340"/>
      <c r="H130" s="340"/>
      <c r="I130" s="229"/>
    </row>
    <row r="131" spans="3:9" ht="27.75" x14ac:dyDescent="0.3">
      <c r="C131" s="316"/>
      <c r="D131" s="348" t="s">
        <v>196</v>
      </c>
      <c r="E131" s="347">
        <v>243938.37672729997</v>
      </c>
      <c r="F131" s="347"/>
      <c r="G131" s="340"/>
      <c r="H131" s="340"/>
      <c r="I131" s="229"/>
    </row>
    <row r="132" spans="3:9" ht="27.75" x14ac:dyDescent="0.3">
      <c r="C132" s="316"/>
      <c r="D132" s="348" t="s">
        <v>197</v>
      </c>
      <c r="E132" s="347">
        <v>203865.69208690009</v>
      </c>
      <c r="F132" s="347"/>
      <c r="G132" s="340"/>
      <c r="H132" s="340"/>
      <c r="I132" s="229"/>
    </row>
    <row r="133" spans="3:9" x14ac:dyDescent="0.3">
      <c r="C133" s="316"/>
      <c r="D133" s="339" t="s">
        <v>198</v>
      </c>
      <c r="E133" s="347">
        <v>1116.0059383</v>
      </c>
      <c r="F133" s="339"/>
      <c r="G133" s="340"/>
      <c r="H133" s="340"/>
      <c r="I133" s="229"/>
    </row>
    <row r="134" spans="3:9" x14ac:dyDescent="0.3">
      <c r="C134" s="337" t="s">
        <v>199</v>
      </c>
      <c r="D134" s="399" t="s">
        <v>1086</v>
      </c>
      <c r="E134" s="401"/>
      <c r="F134" s="339"/>
      <c r="G134" s="339"/>
      <c r="H134" s="340"/>
      <c r="I134" s="229"/>
    </row>
    <row r="135" spans="3:9" ht="27" x14ac:dyDescent="0.3">
      <c r="C135" s="161"/>
      <c r="D135" s="341" t="s">
        <v>178</v>
      </c>
      <c r="E135" s="341" t="s">
        <v>179</v>
      </c>
      <c r="F135" s="341" t="s">
        <v>180</v>
      </c>
      <c r="G135" s="341" t="s">
        <v>181</v>
      </c>
      <c r="H135" s="341" t="s">
        <v>182</v>
      </c>
      <c r="I135" s="229"/>
    </row>
    <row r="136" spans="3:9" x14ac:dyDescent="0.3">
      <c r="C136" s="161"/>
      <c r="D136" s="342" t="s">
        <v>200</v>
      </c>
      <c r="E136" s="342"/>
      <c r="F136" s="342"/>
      <c r="G136" s="342"/>
      <c r="H136" s="342"/>
      <c r="I136" s="229"/>
    </row>
    <row r="137" spans="3:9" x14ac:dyDescent="0.3">
      <c r="C137" s="161"/>
      <c r="D137" s="339" t="s">
        <v>201</v>
      </c>
      <c r="E137" s="339"/>
      <c r="F137" s="339"/>
      <c r="G137" s="339"/>
      <c r="H137" s="340"/>
      <c r="I137" s="229"/>
    </row>
    <row r="138" spans="3:9" x14ac:dyDescent="0.3">
      <c r="C138" s="161"/>
      <c r="D138" s="344" t="s">
        <v>1104</v>
      </c>
      <c r="E138" s="345"/>
      <c r="F138" s="345"/>
      <c r="G138" s="345"/>
      <c r="H138" s="345"/>
      <c r="I138" s="229"/>
    </row>
    <row r="139" spans="3:9" x14ac:dyDescent="0.3">
      <c r="C139" s="161"/>
      <c r="D139" s="339" t="s">
        <v>202</v>
      </c>
      <c r="E139" s="339"/>
      <c r="F139" s="339"/>
      <c r="G139" s="339"/>
      <c r="H139" s="340"/>
      <c r="I139" s="229"/>
    </row>
    <row r="140" spans="3:9" x14ac:dyDescent="0.3">
      <c r="C140" s="161"/>
      <c r="D140" s="339" t="s">
        <v>203</v>
      </c>
      <c r="E140" s="339"/>
      <c r="F140" s="339"/>
      <c r="G140" s="339"/>
      <c r="H140" s="340"/>
      <c r="I140" s="229"/>
    </row>
    <row r="141" spans="3:9" x14ac:dyDescent="0.3">
      <c r="C141" s="161"/>
      <c r="D141" s="339" t="s">
        <v>204</v>
      </c>
      <c r="E141" s="339"/>
      <c r="F141" s="339"/>
      <c r="G141" s="339"/>
      <c r="H141" s="340"/>
      <c r="I141" s="229"/>
    </row>
    <row r="142" spans="3:9" x14ac:dyDescent="0.3">
      <c r="C142" s="161"/>
      <c r="D142" s="339" t="s">
        <v>205</v>
      </c>
      <c r="E142" s="339"/>
      <c r="F142" s="339"/>
      <c r="G142" s="339"/>
      <c r="H142" s="340"/>
      <c r="I142" s="229"/>
    </row>
    <row r="143" spans="3:9" x14ac:dyDescent="0.3">
      <c r="C143" s="161"/>
      <c r="D143" s="339" t="s">
        <v>206</v>
      </c>
      <c r="E143" s="339"/>
      <c r="F143" s="339"/>
      <c r="G143" s="339"/>
      <c r="H143" s="340"/>
      <c r="I143" s="229"/>
    </row>
    <row r="144" spans="3:9" x14ac:dyDescent="0.3">
      <c r="C144" s="337" t="s">
        <v>207</v>
      </c>
      <c r="D144" s="399" t="s">
        <v>1087</v>
      </c>
      <c r="E144" s="399"/>
      <c r="F144" s="338"/>
      <c r="G144" s="338"/>
      <c r="H144" s="349"/>
      <c r="I144" s="229"/>
    </row>
    <row r="145" spans="3:9" x14ac:dyDescent="0.3">
      <c r="C145" s="161"/>
      <c r="D145" s="341" t="s">
        <v>178</v>
      </c>
      <c r="E145" s="341" t="s">
        <v>208</v>
      </c>
      <c r="F145" s="341" t="s">
        <v>209</v>
      </c>
      <c r="G145" s="341" t="s">
        <v>210</v>
      </c>
      <c r="H145" s="340"/>
      <c r="I145" s="229"/>
    </row>
    <row r="146" spans="3:9" x14ac:dyDescent="0.3">
      <c r="C146" s="161"/>
      <c r="D146" s="342" t="s">
        <v>200</v>
      </c>
      <c r="E146" s="342"/>
      <c r="F146" s="342"/>
      <c r="G146" s="342"/>
      <c r="H146" s="340"/>
      <c r="I146" s="229"/>
    </row>
    <row r="147" spans="3:9" ht="15" customHeight="1" x14ac:dyDescent="0.3">
      <c r="C147" s="161"/>
      <c r="D147" s="476" t="s">
        <v>211</v>
      </c>
      <c r="E147" s="476"/>
      <c r="F147" s="476"/>
      <c r="G147" s="476"/>
      <c r="H147" s="340"/>
      <c r="I147" s="229"/>
    </row>
    <row r="148" spans="3:9" x14ac:dyDescent="0.3">
      <c r="C148" s="161"/>
      <c r="D148" s="477" t="s">
        <v>212</v>
      </c>
      <c r="E148" s="477"/>
      <c r="F148" s="477"/>
      <c r="G148" s="477"/>
      <c r="H148" s="340"/>
      <c r="I148" s="229"/>
    </row>
    <row r="149" spans="3:9" x14ac:dyDescent="0.3">
      <c r="C149" s="161"/>
      <c r="D149" s="350"/>
      <c r="E149" s="350"/>
      <c r="F149" s="350"/>
      <c r="G149" s="350"/>
      <c r="H149" s="340"/>
      <c r="I149" s="229"/>
    </row>
    <row r="150" spans="3:9" x14ac:dyDescent="0.3">
      <c r="C150" s="161"/>
      <c r="D150" s="350" t="s">
        <v>213</v>
      </c>
      <c r="E150" s="350"/>
      <c r="F150" s="350"/>
      <c r="G150" s="350"/>
      <c r="H150" s="340"/>
      <c r="I150" s="229"/>
    </row>
    <row r="151" spans="3:9" ht="15" customHeight="1" x14ac:dyDescent="0.3">
      <c r="C151" s="161"/>
      <c r="D151" s="350" t="s">
        <v>214</v>
      </c>
      <c r="E151" s="350"/>
      <c r="F151" s="350"/>
      <c r="G151" s="350"/>
      <c r="H151" s="340"/>
      <c r="I151" s="229"/>
    </row>
    <row r="152" spans="3:9" x14ac:dyDescent="0.3">
      <c r="C152" s="161"/>
      <c r="D152" s="472" t="s">
        <v>215</v>
      </c>
      <c r="E152" s="472"/>
      <c r="F152" s="350"/>
      <c r="G152" s="350"/>
      <c r="H152" s="340"/>
      <c r="I152" s="229"/>
    </row>
    <row r="153" spans="3:9" x14ac:dyDescent="0.3">
      <c r="C153" s="161"/>
      <c r="D153" s="350"/>
      <c r="E153" s="350"/>
      <c r="F153" s="350"/>
      <c r="G153" s="350"/>
      <c r="H153" s="340"/>
      <c r="I153" s="229"/>
    </row>
    <row r="154" spans="3:9" x14ac:dyDescent="0.3">
      <c r="C154" s="337" t="s">
        <v>216</v>
      </c>
      <c r="D154" s="400" t="s">
        <v>1089</v>
      </c>
      <c r="E154" s="399"/>
      <c r="F154" s="338"/>
      <c r="G154" s="338"/>
      <c r="H154" s="349"/>
      <c r="I154" s="229"/>
    </row>
    <row r="155" spans="3:9" ht="27" x14ac:dyDescent="0.3">
      <c r="C155" s="161"/>
      <c r="D155" s="341" t="s">
        <v>178</v>
      </c>
      <c r="E155" s="341" t="s">
        <v>217</v>
      </c>
      <c r="F155" s="341" t="s">
        <v>218</v>
      </c>
      <c r="G155" s="341" t="s">
        <v>209</v>
      </c>
      <c r="H155" s="341" t="s">
        <v>219</v>
      </c>
      <c r="I155" s="229"/>
    </row>
    <row r="156" spans="3:9" x14ac:dyDescent="0.3">
      <c r="C156" s="351"/>
      <c r="D156" s="342" t="s">
        <v>200</v>
      </c>
      <c r="E156" s="352"/>
      <c r="F156" s="352"/>
      <c r="G156" s="352"/>
      <c r="H156" s="352"/>
      <c r="I156" s="229"/>
    </row>
    <row r="157" spans="3:9" x14ac:dyDescent="0.3">
      <c r="C157" s="161"/>
      <c r="D157" s="352" t="s">
        <v>220</v>
      </c>
      <c r="E157" s="352"/>
      <c r="F157" s="352"/>
      <c r="G157" s="352"/>
      <c r="H157" s="352"/>
      <c r="I157" s="229"/>
    </row>
    <row r="158" spans="3:9" x14ac:dyDescent="0.3">
      <c r="C158" s="161"/>
      <c r="D158" s="353" t="s">
        <v>1106</v>
      </c>
      <c r="E158" s="354"/>
      <c r="F158" s="354"/>
      <c r="G158" s="354"/>
      <c r="H158" s="354"/>
      <c r="I158" s="229"/>
    </row>
    <row r="159" spans="3:9" x14ac:dyDescent="0.3">
      <c r="C159" s="161"/>
      <c r="D159" s="350" t="s">
        <v>213</v>
      </c>
      <c r="E159" s="340"/>
      <c r="F159" s="340"/>
      <c r="G159" s="340"/>
      <c r="H159" s="340"/>
      <c r="I159" s="229"/>
    </row>
    <row r="160" spans="3:9" ht="15" customHeight="1" x14ac:dyDescent="0.3">
      <c r="C160" s="161"/>
      <c r="D160" s="350" t="s">
        <v>221</v>
      </c>
      <c r="E160" s="340"/>
      <c r="F160" s="340"/>
      <c r="G160" s="340"/>
      <c r="H160" s="340"/>
      <c r="I160" s="229"/>
    </row>
    <row r="161" spans="2:10" x14ac:dyDescent="0.3">
      <c r="C161" s="161"/>
      <c r="D161" s="472" t="s">
        <v>215</v>
      </c>
      <c r="E161" s="472"/>
      <c r="F161" s="340"/>
      <c r="G161" s="340"/>
      <c r="H161" s="340"/>
      <c r="I161" s="229"/>
    </row>
    <row r="162" spans="2:10" x14ac:dyDescent="0.3">
      <c r="C162" s="337" t="s">
        <v>222</v>
      </c>
      <c r="D162" s="399" t="s">
        <v>1088</v>
      </c>
      <c r="E162" s="399"/>
      <c r="F162" s="338"/>
      <c r="G162" s="338"/>
      <c r="H162" s="349"/>
      <c r="I162" s="229"/>
    </row>
    <row r="163" spans="2:10" ht="15" customHeight="1" x14ac:dyDescent="0.3">
      <c r="C163" s="316"/>
      <c r="D163" s="61" t="s">
        <v>52</v>
      </c>
      <c r="E163" s="168"/>
      <c r="F163" s="167"/>
      <c r="G163" s="169" t="s">
        <v>20</v>
      </c>
      <c r="H163" s="170"/>
      <c r="I163" s="229"/>
    </row>
    <row r="164" spans="2:10" ht="15" customHeight="1" x14ac:dyDescent="0.3">
      <c r="C164" s="316"/>
      <c r="D164" s="65" t="s">
        <v>1011</v>
      </c>
      <c r="E164" s="168"/>
      <c r="F164" s="167"/>
      <c r="G164" s="169" t="s">
        <v>1015</v>
      </c>
      <c r="H164" s="170"/>
      <c r="I164" s="229"/>
    </row>
    <row r="165" spans="2:10" x14ac:dyDescent="0.3">
      <c r="B165" s="115" t="s">
        <v>165</v>
      </c>
      <c r="C165" s="316"/>
      <c r="D165" s="65" t="s">
        <v>1012</v>
      </c>
      <c r="E165" s="65"/>
      <c r="F165" s="167"/>
      <c r="G165" s="382">
        <v>4.6105444882219695</v>
      </c>
      <c r="H165" s="170"/>
      <c r="I165" s="229"/>
    </row>
    <row r="166" spans="2:10" x14ac:dyDescent="0.3">
      <c r="C166" s="316"/>
      <c r="D166" s="65" t="s">
        <v>1013</v>
      </c>
      <c r="E166" s="65"/>
      <c r="F166" s="167"/>
      <c r="G166" s="174" t="s">
        <v>75</v>
      </c>
      <c r="H166" s="170"/>
      <c r="I166" s="229"/>
    </row>
    <row r="167" spans="2:10" x14ac:dyDescent="0.3">
      <c r="C167" s="316"/>
      <c r="D167" s="465" t="s">
        <v>76</v>
      </c>
      <c r="E167" s="466"/>
      <c r="F167" s="175" t="s">
        <v>77</v>
      </c>
      <c r="G167" s="175" t="s">
        <v>78</v>
      </c>
      <c r="H167" s="170"/>
      <c r="I167" s="229"/>
    </row>
    <row r="168" spans="2:10" ht="15.75" x14ac:dyDescent="0.3">
      <c r="C168" s="316"/>
      <c r="D168" s="460" t="s">
        <v>79</v>
      </c>
      <c r="E168" s="461"/>
      <c r="F168" s="395">
        <v>0.37990000000000002</v>
      </c>
      <c r="G168" s="395">
        <v>0.37990000000000002</v>
      </c>
      <c r="H168" s="170"/>
      <c r="I168" s="229"/>
    </row>
    <row r="169" spans="2:10" ht="15" customHeight="1" x14ac:dyDescent="0.3">
      <c r="C169" s="316"/>
      <c r="D169" s="460" t="s">
        <v>80</v>
      </c>
      <c r="E169" s="461"/>
      <c r="F169" s="396">
        <v>0.41000000000000003</v>
      </c>
      <c r="G169" s="396">
        <v>0.41000000000000003</v>
      </c>
      <c r="H169" s="170"/>
      <c r="I169" s="229"/>
    </row>
    <row r="170" spans="2:10" ht="15.75" x14ac:dyDescent="0.3">
      <c r="C170" s="316"/>
      <c r="D170" s="460" t="s">
        <v>130</v>
      </c>
      <c r="E170" s="461"/>
      <c r="F170" s="396">
        <v>0.19</v>
      </c>
      <c r="G170" s="396">
        <v>0.19</v>
      </c>
      <c r="H170" s="170"/>
      <c r="I170" s="229"/>
    </row>
    <row r="171" spans="2:10" ht="15.75" x14ac:dyDescent="0.3">
      <c r="C171" s="316"/>
      <c r="D171" s="460" t="s">
        <v>140</v>
      </c>
      <c r="E171" s="461"/>
      <c r="F171" s="396">
        <v>0.19</v>
      </c>
      <c r="G171" s="396">
        <v>0.19</v>
      </c>
      <c r="H171" s="170"/>
      <c r="I171" s="229"/>
    </row>
    <row r="172" spans="2:10" ht="15.75" x14ac:dyDescent="0.3">
      <c r="C172" s="316"/>
      <c r="D172" s="162" t="s">
        <v>89</v>
      </c>
      <c r="E172" s="36"/>
      <c r="F172" s="405"/>
      <c r="G172" s="405"/>
      <c r="H172" s="170"/>
      <c r="I172" s="229"/>
    </row>
    <row r="173" spans="2:10" ht="15.75" x14ac:dyDescent="0.3">
      <c r="C173" s="316"/>
      <c r="D173" s="55" t="s">
        <v>166</v>
      </c>
      <c r="E173" s="36"/>
      <c r="F173" s="405"/>
      <c r="G173" s="405"/>
      <c r="H173" s="170"/>
      <c r="I173" s="229"/>
    </row>
    <row r="174" spans="2:10" ht="15.75" x14ac:dyDescent="0.3">
      <c r="C174" s="316"/>
      <c r="D174" s="162" t="s">
        <v>142</v>
      </c>
      <c r="E174" s="36"/>
      <c r="F174" s="405"/>
      <c r="G174" s="405"/>
      <c r="H174" s="170"/>
      <c r="I174" s="229"/>
    </row>
    <row r="175" spans="2:10" x14ac:dyDescent="0.3">
      <c r="C175" s="161"/>
      <c r="D175" s="55" t="s">
        <v>1002</v>
      </c>
      <c r="E175" s="162"/>
      <c r="F175" s="163"/>
      <c r="G175" s="163"/>
      <c r="H175" s="164"/>
      <c r="I175" s="133"/>
      <c r="J175" s="182"/>
    </row>
    <row r="176" spans="2:10" x14ac:dyDescent="0.3">
      <c r="C176" s="161"/>
      <c r="D176" s="55" t="s">
        <v>1001</v>
      </c>
      <c r="E176" s="162"/>
      <c r="F176" s="163"/>
      <c r="G176" s="163"/>
      <c r="H176" s="164"/>
      <c r="I176" s="133"/>
      <c r="J176" s="182"/>
    </row>
  </sheetData>
  <customSheetViews>
    <customSheetView guid="{62DD1CA0-C4DB-4681-AB87-8E5B064DADBB}" scale="85" showPageBreaks="1" showGridLines="0" fitToPage="1" printArea="1" hiddenColumns="1" view="pageBreakPreview" topLeftCell="C77">
      <selection activeCell="G101" sqref="G101"/>
      <rowBreaks count="1" manualBreakCount="1">
        <brk id="97" max="8" man="1"/>
      </rowBreaks>
      <pageMargins left="0.7" right="0.7" top="0.75" bottom="0.75" header="0.3" footer="0.3"/>
      <pageSetup paperSize="9" scale="50" fitToHeight="0" orientation="portrait" r:id="rId1"/>
    </customSheetView>
    <customSheetView guid="{DAAB1ED2-9FBE-4D18-8622-79FE20BC5AF5}" scale="85" showPageBreaks="1" showGridLines="0" fitToPage="1" printArea="1" hiddenColumns="1" view="pageBreakPreview" topLeftCell="C152">
      <selection activeCell="F163" sqref="F163"/>
      <pageMargins left="0.7" right="0.7" top="0.75" bottom="0.75" header="0.3" footer="0.3"/>
      <pageSetup paperSize="9" scale="50" fitToHeight="0" orientation="portrait" r:id="rId2"/>
    </customSheetView>
    <customSheetView guid="{ED634462-2CEC-4EB1-BAAF-B9E7F296E51C}" scale="85" showPageBreaks="1" showGridLines="0" fitToPage="1" printArea="1" hiddenColumns="1" view="pageBreakPreview" topLeftCell="C158">
      <selection activeCell="E183" sqref="E183"/>
      <pageMargins left="0.7" right="0.7" top="0.75" bottom="0.75" header="0.3" footer="0.3"/>
      <pageSetup paperSize="9" scale="50" fitToHeight="0" orientation="portrait" r:id="rId3"/>
    </customSheetView>
    <customSheetView guid="{47B4B278-0783-456D-A67F-BA86C3DDE3D6}" scale="85" showPageBreaks="1" showGridLines="0" fitToPage="1" printArea="1" hiddenColumns="1" view="pageBreakPreview" topLeftCell="C109">
      <selection activeCell="D181" sqref="A181:XFD182"/>
      <rowBreaks count="1" manualBreakCount="1">
        <brk id="97" max="8" man="1"/>
      </rowBreaks>
      <pageMargins left="0.7" right="0.7" top="0.75" bottom="0.75" header="0.3" footer="0.3"/>
      <pageSetup paperSize="9" scale="50" fitToHeight="0" orientation="portrait" r:id="rId4"/>
    </customSheetView>
    <customSheetView guid="{9E351BF9-46AA-4E17-BD7F-BD39A5EBD962}" scale="85" showPageBreaks="1" showGridLines="0" fitToPage="1" printArea="1" hiddenColumns="1" view="pageBreakPreview" topLeftCell="C88">
      <selection activeCell="I103" sqref="I103"/>
      <rowBreaks count="1" manualBreakCount="1">
        <brk id="97" max="8" man="1"/>
      </rowBreaks>
      <pageMargins left="0.7" right="0.7" top="0.75" bottom="0.75" header="0.3" footer="0.3"/>
      <pageSetup paperSize="9" scale="48" fitToHeight="0" orientation="portrait" r:id="rId5"/>
    </customSheetView>
  </customSheetViews>
  <mergeCells count="17">
    <mergeCell ref="D167:E167"/>
    <mergeCell ref="D168:E168"/>
    <mergeCell ref="D169:E169"/>
    <mergeCell ref="D170:E170"/>
    <mergeCell ref="D171:E171"/>
    <mergeCell ref="D161:E161"/>
    <mergeCell ref="C1:I1"/>
    <mergeCell ref="C2:I2"/>
    <mergeCell ref="C3:I3"/>
    <mergeCell ref="C4:I4"/>
    <mergeCell ref="C5:I5"/>
    <mergeCell ref="C6:I6"/>
    <mergeCell ref="C7:I7"/>
    <mergeCell ref="C8:I8"/>
    <mergeCell ref="D147:G147"/>
    <mergeCell ref="D148:G148"/>
    <mergeCell ref="D152:E152"/>
  </mergeCells>
  <pageMargins left="0.7" right="0.7" top="0.75" bottom="0.75" header="0.3" footer="0.3"/>
  <pageSetup paperSize="9" scale="50" fitToHeight="0" orientation="portrait" r:id="rId6"/>
  <rowBreaks count="1" manualBreakCount="1">
    <brk id="97" max="8" man="1"/>
  </rowBreaks>
  <ignoredErrors>
    <ignoredError sqref="G102:G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YO01</vt:lpstr>
      <vt:lpstr>YO02</vt:lpstr>
      <vt:lpstr>YO03</vt:lpstr>
      <vt:lpstr>YO05</vt:lpstr>
      <vt:lpstr>YO06</vt:lpstr>
      <vt:lpstr>YO07</vt:lpstr>
      <vt:lpstr>YO08</vt:lpstr>
      <vt:lpstr>YO09</vt:lpstr>
      <vt:lpstr>YO10</vt:lpstr>
      <vt:lpstr>YO12</vt:lpstr>
      <vt:lpstr>YO13</vt:lpstr>
      <vt:lpstr>YO15</vt:lpstr>
      <vt:lpstr>'YO01'!Print_Area</vt:lpstr>
      <vt:lpstr>'YO02'!Print_Area</vt:lpstr>
      <vt:lpstr>'YO03'!Print_Area</vt:lpstr>
      <vt:lpstr>'YO05'!Print_Area</vt:lpstr>
      <vt:lpstr>'YO06'!Print_Area</vt:lpstr>
      <vt:lpstr>'YO07'!Print_Area</vt:lpstr>
      <vt:lpstr>'YO08'!Print_Area</vt:lpstr>
      <vt:lpstr>'YO09'!Print_Area</vt:lpstr>
      <vt:lpstr>'YO10'!Print_Area</vt:lpstr>
      <vt:lpstr>'YO12'!Print_Area</vt:lpstr>
      <vt:lpstr>'YO13'!Print_Area</vt:lpstr>
      <vt:lpstr>'YO15'!Print_Area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Babaria</dc:creator>
  <cp:keywords>Public</cp:keywords>
  <cp:lastModifiedBy>Pooja Dilip Thakkar</cp:lastModifiedBy>
  <dcterms:created xsi:type="dcterms:W3CDTF">2018-04-24T11:00:53Z</dcterms:created>
  <dcterms:modified xsi:type="dcterms:W3CDTF">2019-04-11T09:55:02Z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4b58968f-a1c8-45d5-b284-6414ec17498e</vt:lpwstr>
  </property>
  <property fmtid="{D5CDD505-2E9C-101B-9397-08002B2CF9AE}" pid="3" name="db.comClassification">
    <vt:lpwstr>Public</vt:lpwstr>
  </property>
</Properties>
</file>